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 codeName="{E757BCB4-07E6-AE0B-56E0-F0EEF7A6E26C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18eaf4de5b7efb0/3 - Doutorado/7 -Tese/0.0 - ESCRITA DA TESE/ARTIGOS/BULBOCALC_VERSÃO1/1 - Final com vínculo quebrado/"/>
    </mc:Choice>
  </mc:AlternateContent>
  <xr:revisionPtr revIDLastSave="238" documentId="13_ncr:1_{EF52EFD6-A6E8-4DF3-9BDF-16277F11823A}" xr6:coauthVersionLast="47" xr6:coauthVersionMax="47" xr10:uidLastSave="{F8869F90-1121-4148-BD30-0ACE88E7577F}"/>
  <workbookProtection workbookAlgorithmName="SHA-512" workbookHashValue="Zy1lR0hKNCm+hWuNBasz1YyiCpQ6Tek6vCeWNx9zN7FcV7VNRWMN1tLidPs7rOtsIpQobQ7gPadgPKt4O0DE1g==" workbookSaltValue="B8O/UecMnKVXJE9yCWLenQ==" workbookSpinCount="100000" lockStructure="1"/>
  <bookViews>
    <workbookView xWindow="-108" yWindow="-108" windowWidth="23256" windowHeight="12456" xr2:uid="{7129ACA7-6170-4BFB-B3C9-56511BD2F00A}"/>
  </bookViews>
  <sheets>
    <sheet name="INICIO" sheetId="1" r:id="rId1"/>
    <sheet name="BULBOCALC" sheetId="5" r:id="rId2"/>
    <sheet name="Resultado" sheetId="7" state="hidden" r:id="rId3"/>
    <sheet name="Calculos" sheetId="2" state="hidden" r:id="rId4"/>
    <sheet name="Planilha4" sheetId="8" state="hidden" r:id="rId5"/>
    <sheet name="TESTE" sheetId="6" state="hidden" r:id="rId6"/>
    <sheet name="Planilha3" sheetId="3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9" i="2" l="1"/>
  <c r="V9" i="2" s="1"/>
  <c r="AA17" i="2" s="1"/>
  <c r="AC17" i="2" s="1"/>
  <c r="U10" i="2"/>
  <c r="V10" i="2" s="1"/>
  <c r="AA19" i="2" s="1"/>
  <c r="AC19" i="2" s="1"/>
  <c r="U11" i="2"/>
  <c r="V11" i="2" s="1"/>
  <c r="AC20" i="2" s="1"/>
  <c r="U12" i="2"/>
  <c r="V12" i="2" s="1"/>
  <c r="AC22" i="2" s="1"/>
  <c r="O10" i="5"/>
  <c r="P10" i="5" s="1"/>
  <c r="A1" i="8"/>
  <c r="B5" i="2" s="1"/>
  <c r="T14" i="2"/>
  <c r="U5" i="2"/>
  <c r="V5" i="2" s="1"/>
  <c r="AC8" i="2" s="1"/>
  <c r="U6" i="2"/>
  <c r="V6" i="2" s="1"/>
  <c r="AC10" i="2" s="1"/>
  <c r="U7" i="2"/>
  <c r="V7" i="2" s="1"/>
  <c r="AC12" i="2" s="1"/>
  <c r="U8" i="2"/>
  <c r="V8" i="2" s="1"/>
  <c r="AA15" i="2" s="1"/>
  <c r="AC15" i="2" s="1"/>
  <c r="U3" i="2"/>
  <c r="V3" i="2" s="1"/>
  <c r="AA5" i="2" s="1"/>
  <c r="AC5" i="2" s="1"/>
  <c r="U4" i="2"/>
  <c r="V4" i="2" s="1"/>
  <c r="AA7" i="2" s="1"/>
  <c r="AC7" i="2" s="1"/>
  <c r="U2" i="2"/>
  <c r="V2" i="2" s="1"/>
  <c r="AA3" i="2" s="1"/>
  <c r="AC3" i="2" s="1"/>
  <c r="O11" i="5" a="1"/>
  <c r="X12" i="2" s="1"/>
  <c r="S2" i="2"/>
  <c r="T2" i="2" s="1"/>
  <c r="AB3" i="2" s="1"/>
  <c r="S3" i="2" a="1"/>
  <c r="W10" i="2" s="1"/>
  <c r="Z18" i="2" s="1"/>
  <c r="L7" i="6"/>
  <c r="K7" i="6"/>
  <c r="J7" i="6"/>
  <c r="J5" i="6"/>
  <c r="K5" i="6"/>
  <c r="L5" i="6"/>
  <c r="J6" i="6"/>
  <c r="L6" i="6"/>
  <c r="J4" i="6"/>
  <c r="L4" i="6" s="1"/>
  <c r="K3" i="6"/>
  <c r="L2" i="6"/>
  <c r="J2" i="6"/>
  <c r="L3" i="6"/>
  <c r="J3" i="6"/>
  <c r="L1" i="6"/>
  <c r="J1" i="6"/>
  <c r="H10" i="6"/>
  <c r="H11" i="6"/>
  <c r="H13" i="6"/>
  <c r="H21" i="6"/>
  <c r="H1" i="6"/>
  <c r="G2" i="6"/>
  <c r="H2" i="6" s="1"/>
  <c r="G3" i="6"/>
  <c r="H3" i="6" s="1"/>
  <c r="G4" i="6"/>
  <c r="H4" i="6" s="1"/>
  <c r="G5" i="6"/>
  <c r="H5" i="6" s="1"/>
  <c r="G6" i="6"/>
  <c r="H6" i="6" s="1"/>
  <c r="G7" i="6"/>
  <c r="H7" i="6" s="1"/>
  <c r="G8" i="6"/>
  <c r="H8" i="6" s="1"/>
  <c r="G9" i="6"/>
  <c r="H9" i="6" s="1"/>
  <c r="G10" i="6"/>
  <c r="G11" i="6"/>
  <c r="G12" i="6"/>
  <c r="H12" i="6" s="1"/>
  <c r="G13" i="6"/>
  <c r="G14" i="6"/>
  <c r="H14" i="6" s="1"/>
  <c r="G15" i="6"/>
  <c r="H15" i="6" s="1"/>
  <c r="G16" i="6"/>
  <c r="H16" i="6" s="1"/>
  <c r="G17" i="6"/>
  <c r="H17" i="6" s="1"/>
  <c r="G18" i="6"/>
  <c r="H18" i="6" s="1"/>
  <c r="G19" i="6"/>
  <c r="H19" i="6" s="1"/>
  <c r="G20" i="6"/>
  <c r="H20" i="6" s="1"/>
  <c r="G21" i="6"/>
  <c r="G1" i="6"/>
  <c r="C2" i="6" a="1"/>
  <c r="X9" i="2" l="1"/>
  <c r="X11" i="2"/>
  <c r="X10" i="2"/>
  <c r="B2" i="2"/>
  <c r="AA2" i="2"/>
  <c r="AA12" i="2"/>
  <c r="AA16" i="2"/>
  <c r="AA14" i="2"/>
  <c r="AC4" i="2"/>
  <c r="AA8" i="2"/>
  <c r="AA18" i="2"/>
  <c r="AA20" i="2"/>
  <c r="AC16" i="2"/>
  <c r="AA21" i="2"/>
  <c r="AC21" i="2" s="1"/>
  <c r="AC14" i="2"/>
  <c r="AC18" i="2"/>
  <c r="AA23" i="2"/>
  <c r="AC23" i="2" s="1"/>
  <c r="AA10" i="2"/>
  <c r="AC2" i="2"/>
  <c r="AC6" i="2"/>
  <c r="AA11" i="2"/>
  <c r="AC11" i="2" s="1"/>
  <c r="AA9" i="2"/>
  <c r="AC9" i="2" s="1"/>
  <c r="AA4" i="2"/>
  <c r="AA13" i="2"/>
  <c r="AC13" i="2" s="1"/>
  <c r="AA22" i="2"/>
  <c r="AA6" i="2"/>
  <c r="S3" i="2"/>
  <c r="W12" i="2"/>
  <c r="Z22" i="2" s="1"/>
  <c r="W11" i="2"/>
  <c r="Z20" i="2" s="1"/>
  <c r="W7" i="2"/>
  <c r="Z12" i="2" s="1"/>
  <c r="W6" i="2"/>
  <c r="Z10" i="2" s="1"/>
  <c r="W5" i="2"/>
  <c r="Z8" i="2" s="1"/>
  <c r="W4" i="2"/>
  <c r="Z6" i="2" s="1"/>
  <c r="W2" i="2"/>
  <c r="Z2" i="2" s="1"/>
  <c r="W8" i="2"/>
  <c r="Z14" i="2" s="1"/>
  <c r="W9" i="2"/>
  <c r="Z16" i="2" s="1"/>
  <c r="X5" i="2"/>
  <c r="X7" i="2"/>
  <c r="X8" i="2"/>
  <c r="X4" i="2"/>
  <c r="X6" i="2"/>
  <c r="X2" i="2"/>
  <c r="O11" i="5"/>
  <c r="C2" i="6"/>
  <c r="D2" i="6" s="1"/>
  <c r="B6" i="2" l="1"/>
  <c r="B7" i="2" s="1"/>
  <c r="B3" i="2"/>
  <c r="F2" i="2" s="1"/>
  <c r="B9" i="2"/>
  <c r="B10" i="2"/>
  <c r="W3" i="2"/>
  <c r="Z4" i="2" s="1"/>
  <c r="AB2" i="2"/>
  <c r="AB4" i="2" s="1"/>
  <c r="X3" i="2"/>
  <c r="P11" i="5"/>
  <c r="P12" i="5" s="1"/>
  <c r="P13" i="5" s="1"/>
  <c r="P14" i="5" s="1"/>
  <c r="P15" i="5" s="1"/>
  <c r="P16" i="5" s="1"/>
  <c r="D3" i="6"/>
  <c r="K1" i="6"/>
  <c r="I3" i="2" a="1"/>
  <c r="I3" i="2" s="1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" i="2"/>
  <c r="D3" i="3"/>
  <c r="D2" i="3"/>
  <c r="P17" i="5" l="1"/>
  <c r="T8" i="2"/>
  <c r="AQ2" i="5"/>
  <c r="AE2" i="5"/>
  <c r="B11" i="2"/>
  <c r="F5" i="2" s="1"/>
  <c r="E7" i="2" s="1"/>
  <c r="AB6" i="2"/>
  <c r="AB8" i="2" s="1"/>
  <c r="AB10" i="2" s="1"/>
  <c r="AB12" i="2" s="1"/>
  <c r="AB14" i="2" s="1"/>
  <c r="AB16" i="2" s="1"/>
  <c r="AB18" i="2" s="1"/>
  <c r="AB20" i="2" s="1"/>
  <c r="AB22" i="2" s="1"/>
  <c r="T3" i="2"/>
  <c r="AB5" i="2" s="1"/>
  <c r="T4" i="2"/>
  <c r="AB7" i="2" s="1"/>
  <c r="D4" i="6"/>
  <c r="K2" i="6"/>
  <c r="J98" i="2"/>
  <c r="J62" i="2"/>
  <c r="J38" i="2"/>
  <c r="J73" i="2"/>
  <c r="J37" i="2"/>
  <c r="J96" i="2"/>
  <c r="J36" i="2"/>
  <c r="J71" i="2"/>
  <c r="J21" i="2"/>
  <c r="J86" i="2"/>
  <c r="J50" i="2"/>
  <c r="J85" i="2"/>
  <c r="J49" i="2"/>
  <c r="J84" i="2"/>
  <c r="J60" i="2"/>
  <c r="J48" i="2"/>
  <c r="J24" i="2"/>
  <c r="J95" i="2"/>
  <c r="J59" i="2"/>
  <c r="J47" i="2"/>
  <c r="J35" i="2"/>
  <c r="J23" i="2"/>
  <c r="J94" i="2"/>
  <c r="J82" i="2"/>
  <c r="J70" i="2"/>
  <c r="J58" i="2"/>
  <c r="J46" i="2"/>
  <c r="J34" i="2"/>
  <c r="J22" i="2"/>
  <c r="J93" i="2"/>
  <c r="J81" i="2"/>
  <c r="J69" i="2"/>
  <c r="J57" i="2"/>
  <c r="J45" i="2"/>
  <c r="J33" i="2"/>
  <c r="J92" i="2"/>
  <c r="J80" i="2"/>
  <c r="J68" i="2"/>
  <c r="J56" i="2"/>
  <c r="J44" i="2"/>
  <c r="J32" i="2"/>
  <c r="J20" i="2"/>
  <c r="J91" i="2"/>
  <c r="J67" i="2"/>
  <c r="J43" i="2"/>
  <c r="J19" i="2"/>
  <c r="J102" i="2"/>
  <c r="J78" i="2"/>
  <c r="J66" i="2"/>
  <c r="J42" i="2"/>
  <c r="J18" i="2"/>
  <c r="J89" i="2"/>
  <c r="J65" i="2"/>
  <c r="J41" i="2"/>
  <c r="J29" i="2"/>
  <c r="J100" i="2"/>
  <c r="J88" i="2"/>
  <c r="J76" i="2"/>
  <c r="J64" i="2"/>
  <c r="J52" i="2"/>
  <c r="J40" i="2"/>
  <c r="J28" i="2"/>
  <c r="J74" i="2"/>
  <c r="J26" i="2"/>
  <c r="J97" i="2"/>
  <c r="J61" i="2"/>
  <c r="J25" i="2"/>
  <c r="J72" i="2"/>
  <c r="J83" i="2"/>
  <c r="J79" i="2"/>
  <c r="J55" i="2"/>
  <c r="J31" i="2"/>
  <c r="J90" i="2"/>
  <c r="J54" i="2"/>
  <c r="J30" i="2"/>
  <c r="J101" i="2"/>
  <c r="J77" i="2"/>
  <c r="J53" i="2"/>
  <c r="J99" i="2"/>
  <c r="J87" i="2"/>
  <c r="J75" i="2"/>
  <c r="J63" i="2"/>
  <c r="J51" i="2"/>
  <c r="J39" i="2"/>
  <c r="J27" i="2"/>
  <c r="P32" i="2"/>
  <c r="Q32" i="2" s="1"/>
  <c r="P20" i="2"/>
  <c r="Q20" i="2" s="1"/>
  <c r="P8" i="2"/>
  <c r="Q8" i="2" s="1"/>
  <c r="P30" i="2"/>
  <c r="Q30" i="2" s="1"/>
  <c r="P18" i="2"/>
  <c r="Q18" i="2" s="1"/>
  <c r="P6" i="2"/>
  <c r="Q6" i="2" s="1"/>
  <c r="P3" i="2"/>
  <c r="Q3" i="2" s="1"/>
  <c r="P27" i="2"/>
  <c r="Q27" i="2" s="1"/>
  <c r="P15" i="2"/>
  <c r="Q15" i="2" s="1"/>
  <c r="P38" i="2"/>
  <c r="Q38" i="2" s="1"/>
  <c r="P26" i="2"/>
  <c r="Q26" i="2" s="1"/>
  <c r="P14" i="2"/>
  <c r="Q14" i="2" s="1"/>
  <c r="P37" i="2"/>
  <c r="Q37" i="2" s="1"/>
  <c r="P25" i="2"/>
  <c r="Q25" i="2" s="1"/>
  <c r="P13" i="2"/>
  <c r="Q13" i="2" s="1"/>
  <c r="P36" i="2"/>
  <c r="Q36" i="2" s="1"/>
  <c r="P24" i="2"/>
  <c r="Q24" i="2" s="1"/>
  <c r="P12" i="2"/>
  <c r="Q12" i="2" s="1"/>
  <c r="P35" i="2"/>
  <c r="Q35" i="2" s="1"/>
  <c r="P23" i="2"/>
  <c r="Q23" i="2" s="1"/>
  <c r="P11" i="2"/>
  <c r="Q11" i="2" s="1"/>
  <c r="P34" i="2"/>
  <c r="Q34" i="2" s="1"/>
  <c r="P22" i="2"/>
  <c r="Q22" i="2" s="1"/>
  <c r="P10" i="2"/>
  <c r="Q10" i="2" s="1"/>
  <c r="P33" i="2"/>
  <c r="Q33" i="2" s="1"/>
  <c r="P21" i="2"/>
  <c r="Q21" i="2" s="1"/>
  <c r="P9" i="2"/>
  <c r="Q9" i="2" s="1"/>
  <c r="P31" i="2"/>
  <c r="Q31" i="2" s="1"/>
  <c r="P19" i="2"/>
  <c r="Q19" i="2" s="1"/>
  <c r="P7" i="2"/>
  <c r="Q7" i="2" s="1"/>
  <c r="P29" i="2"/>
  <c r="Q29" i="2" s="1"/>
  <c r="P17" i="2"/>
  <c r="Q17" i="2" s="1"/>
  <c r="P5" i="2"/>
  <c r="Q5" i="2" s="1"/>
  <c r="P28" i="2"/>
  <c r="Q28" i="2" s="1"/>
  <c r="P16" i="2"/>
  <c r="Q16" i="2" s="1"/>
  <c r="P4" i="2"/>
  <c r="Q4" i="2" s="1"/>
  <c r="J9" i="2"/>
  <c r="J16" i="2"/>
  <c r="J13" i="2"/>
  <c r="J14" i="2"/>
  <c r="J15" i="2"/>
  <c r="J17" i="2"/>
  <c r="J7" i="2"/>
  <c r="J5" i="2"/>
  <c r="J3" i="2"/>
  <c r="J12" i="2"/>
  <c r="J8" i="2"/>
  <c r="J6" i="2"/>
  <c r="J4" i="2"/>
  <c r="J11" i="2"/>
  <c r="J10" i="2"/>
  <c r="P18" i="5" l="1"/>
  <c r="T9" i="2"/>
  <c r="T5" i="2"/>
  <c r="AB9" i="2" s="1"/>
  <c r="D5" i="6"/>
  <c r="D6" i="6" s="1"/>
  <c r="K4" i="6"/>
  <c r="K29" i="2"/>
  <c r="K18" i="2"/>
  <c r="K30" i="2"/>
  <c r="K42" i="2"/>
  <c r="K54" i="2"/>
  <c r="K66" i="2"/>
  <c r="K78" i="2"/>
  <c r="K90" i="2"/>
  <c r="K102" i="2"/>
  <c r="K31" i="2"/>
  <c r="K43" i="2"/>
  <c r="K55" i="2"/>
  <c r="K67" i="2"/>
  <c r="K79" i="2"/>
  <c r="K91" i="2"/>
  <c r="K32" i="2"/>
  <c r="K44" i="2"/>
  <c r="K56" i="2"/>
  <c r="K68" i="2"/>
  <c r="K80" i="2"/>
  <c r="K92" i="2"/>
  <c r="K33" i="2"/>
  <c r="K45" i="2"/>
  <c r="K57" i="2"/>
  <c r="K69" i="2"/>
  <c r="K81" i="2"/>
  <c r="K93" i="2"/>
  <c r="K34" i="2"/>
  <c r="K46" i="2"/>
  <c r="K58" i="2"/>
  <c r="K70" i="2"/>
  <c r="K82" i="2"/>
  <c r="K94" i="2"/>
  <c r="K47" i="2"/>
  <c r="K83" i="2"/>
  <c r="K19" i="2"/>
  <c r="K20" i="2"/>
  <c r="K21" i="2"/>
  <c r="K22" i="2"/>
  <c r="K23" i="2"/>
  <c r="K24" i="2"/>
  <c r="K36" i="2"/>
  <c r="K48" i="2"/>
  <c r="K60" i="2"/>
  <c r="K72" i="2"/>
  <c r="K84" i="2"/>
  <c r="K96" i="2"/>
  <c r="K37" i="2"/>
  <c r="K49" i="2"/>
  <c r="K61" i="2"/>
  <c r="K73" i="2"/>
  <c r="K85" i="2"/>
  <c r="K97" i="2"/>
  <c r="K38" i="2"/>
  <c r="K50" i="2"/>
  <c r="K62" i="2"/>
  <c r="K74" i="2"/>
  <c r="K86" i="2"/>
  <c r="K98" i="2"/>
  <c r="K39" i="2"/>
  <c r="K51" i="2"/>
  <c r="K63" i="2"/>
  <c r="K75" i="2"/>
  <c r="K87" i="2"/>
  <c r="K99" i="2"/>
  <c r="K40" i="2"/>
  <c r="K52" i="2"/>
  <c r="K64" i="2"/>
  <c r="K76" i="2"/>
  <c r="K88" i="2"/>
  <c r="K100" i="2"/>
  <c r="K41" i="2"/>
  <c r="K53" i="2"/>
  <c r="K65" i="2"/>
  <c r="K77" i="2"/>
  <c r="K89" i="2"/>
  <c r="K101" i="2"/>
  <c r="K35" i="2"/>
  <c r="K59" i="2"/>
  <c r="K71" i="2"/>
  <c r="K25" i="2"/>
  <c r="K95" i="2"/>
  <c r="K26" i="2"/>
  <c r="K27" i="2"/>
  <c r="K28" i="2"/>
  <c r="K17" i="2"/>
  <c r="K15" i="2"/>
  <c r="K12" i="2"/>
  <c r="K3" i="2"/>
  <c r="K7" i="2"/>
  <c r="K9" i="2"/>
  <c r="K10" i="2"/>
  <c r="K14" i="2"/>
  <c r="K11" i="2"/>
  <c r="K8" i="2"/>
  <c r="K5" i="2"/>
  <c r="K4" i="2"/>
  <c r="K13" i="2"/>
  <c r="K16" i="2"/>
  <c r="K6" i="2"/>
  <c r="P19" i="5" l="1"/>
  <c r="T10" i="2"/>
  <c r="AQ3" i="5" a="1"/>
  <c r="AQ3" i="5" s="1"/>
  <c r="AQ4" i="5" s="1"/>
  <c r="AE3" i="5" a="1"/>
  <c r="AE3" i="5" s="1"/>
  <c r="AE5" i="5" s="1"/>
  <c r="T6" i="2"/>
  <c r="AB11" i="2" s="1"/>
  <c r="D7" i="6"/>
  <c r="D8" i="6" s="1"/>
  <c r="D9" i="6" s="1"/>
  <c r="D10" i="6" s="1"/>
  <c r="D11" i="6" s="1"/>
  <c r="D12" i="6" s="1"/>
  <c r="D13" i="6" s="1"/>
  <c r="D14" i="6" s="1"/>
  <c r="D15" i="6" s="1"/>
  <c r="D16" i="6" s="1"/>
  <c r="D17" i="6" s="1"/>
  <c r="D18" i="6" s="1"/>
  <c r="D19" i="6" s="1"/>
  <c r="D20" i="6" s="1"/>
  <c r="D21" i="6" s="1"/>
  <c r="D22" i="6" s="1"/>
  <c r="D23" i="6" s="1"/>
  <c r="D24" i="6" s="1"/>
  <c r="D25" i="6" s="1"/>
  <c r="D26" i="6" s="1"/>
  <c r="D27" i="6" s="1"/>
  <c r="D28" i="6" s="1"/>
  <c r="D29" i="6" s="1"/>
  <c r="D30" i="6" s="1"/>
  <c r="D31" i="6" s="1"/>
  <c r="D32" i="6" s="1"/>
  <c r="D33" i="6" s="1"/>
  <c r="D34" i="6" s="1"/>
  <c r="D35" i="6" s="1"/>
  <c r="D36" i="6" s="1"/>
  <c r="D37" i="6" s="1"/>
  <c r="D38" i="6" s="1"/>
  <c r="D39" i="6" s="1"/>
  <c r="D40" i="6" s="1"/>
  <c r="D41" i="6" s="1"/>
  <c r="D42" i="6" s="1"/>
  <c r="D43" i="6" s="1"/>
  <c r="D44" i="6" s="1"/>
  <c r="D45" i="6" s="1"/>
  <c r="D46" i="6" s="1"/>
  <c r="D47" i="6" s="1"/>
  <c r="D48" i="6" s="1"/>
  <c r="D49" i="6" s="1"/>
  <c r="D50" i="6" s="1"/>
  <c r="D51" i="6" s="1"/>
  <c r="D52" i="6" s="1"/>
  <c r="D53" i="6" s="1"/>
  <c r="D54" i="6" s="1"/>
  <c r="D55" i="6" s="1"/>
  <c r="D56" i="6" s="1"/>
  <c r="D57" i="6" s="1"/>
  <c r="D58" i="6" s="1"/>
  <c r="D59" i="6" s="1"/>
  <c r="D60" i="6" s="1"/>
  <c r="D61" i="6" s="1"/>
  <c r="D62" i="6" s="1"/>
  <c r="D63" i="6" s="1"/>
  <c r="D64" i="6" s="1"/>
  <c r="D65" i="6" s="1"/>
  <c r="D66" i="6" s="1"/>
  <c r="D67" i="6" s="1"/>
  <c r="D68" i="6" s="1"/>
  <c r="D69" i="6" s="1"/>
  <c r="D70" i="6" s="1"/>
  <c r="D71" i="6" s="1"/>
  <c r="D72" i="6" s="1"/>
  <c r="D73" i="6" s="1"/>
  <c r="D74" i="6" s="1"/>
  <c r="D75" i="6" s="1"/>
  <c r="D76" i="6" s="1"/>
  <c r="D77" i="6" s="1"/>
  <c r="D78" i="6" s="1"/>
  <c r="D79" i="6" s="1"/>
  <c r="D80" i="6" s="1"/>
  <c r="D81" i="6" s="1"/>
  <c r="D82" i="6" s="1"/>
  <c r="D83" i="6" s="1"/>
  <c r="D84" i="6" s="1"/>
  <c r="D85" i="6" s="1"/>
  <c r="D86" i="6" s="1"/>
  <c r="D87" i="6" s="1"/>
  <c r="D88" i="6" s="1"/>
  <c r="D89" i="6" s="1"/>
  <c r="D90" i="6" s="1"/>
  <c r="D91" i="6" s="1"/>
  <c r="D92" i="6" s="1"/>
  <c r="D93" i="6" s="1"/>
  <c r="D94" i="6" s="1"/>
  <c r="D95" i="6" s="1"/>
  <c r="D96" i="6" s="1"/>
  <c r="D97" i="6" s="1"/>
  <c r="D98" i="6" s="1"/>
  <c r="D99" i="6" s="1"/>
  <c r="D100" i="6" s="1"/>
  <c r="D101" i="6" s="1"/>
  <c r="K6" i="6"/>
  <c r="P20" i="5" l="1"/>
  <c r="T12" i="2" s="1"/>
  <c r="T11" i="2"/>
  <c r="AH6" i="5"/>
  <c r="AQ5" i="5"/>
  <c r="V6" i="5"/>
  <c r="AE4" i="5"/>
  <c r="E11" i="2" s="1"/>
  <c r="E13" i="2" s="1"/>
  <c r="E15" i="2" s="1"/>
  <c r="E16" i="2" s="1"/>
  <c r="T7" i="2"/>
  <c r="AB13" i="2" s="1"/>
  <c r="A15" i="2"/>
  <c r="E14" i="2" s="1"/>
  <c r="E18" i="2"/>
  <c r="AB15" i="2" l="1"/>
  <c r="AB17" i="2"/>
  <c r="E12" i="2"/>
  <c r="A17" i="2"/>
  <c r="E19" i="2"/>
  <c r="AH4" i="5" l="1"/>
  <c r="V4" i="5"/>
  <c r="AB19" i="2"/>
  <c r="E10" i="2"/>
  <c r="AB21" i="2" l="1"/>
  <c r="AB2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<sst xmlns="http://schemas.openxmlformats.org/spreadsheetml/2006/main" count="89" uniqueCount="63">
  <si>
    <t>Sim</t>
  </si>
  <si>
    <t>Não</t>
  </si>
  <si>
    <t>Dw</t>
  </si>
  <si>
    <t>cm</t>
  </si>
  <si>
    <t>Diâmetro máximo do bulbo</t>
  </si>
  <si>
    <t>m</t>
  </si>
  <si>
    <t>Pw</t>
  </si>
  <si>
    <t>Críterio da Pw</t>
  </si>
  <si>
    <t>Clima</t>
  </si>
  <si>
    <t>Úmido</t>
  </si>
  <si>
    <t>Árido</t>
  </si>
  <si>
    <t>Sp</t>
  </si>
  <si>
    <t>Sl</t>
  </si>
  <si>
    <t>% mínima da área molhada</t>
  </si>
  <si>
    <r>
      <t>Am</t>
    </r>
    <r>
      <rPr>
        <vertAlign val="subscript"/>
        <sz val="11"/>
        <color theme="1"/>
        <rFont val="Arial"/>
        <family val="2"/>
      </rPr>
      <t>mín</t>
    </r>
  </si>
  <si>
    <t>Área ocupada pela planta</t>
  </si>
  <si>
    <t>A</t>
  </si>
  <si>
    <t>m²</t>
  </si>
  <si>
    <t>Área  molhada obtida</t>
  </si>
  <si>
    <t>Am</t>
  </si>
  <si>
    <t xml:space="preserve">Área  mínima molhada </t>
  </si>
  <si>
    <t>N°</t>
  </si>
  <si>
    <t>Condição</t>
  </si>
  <si>
    <t>Número de emissores por planta</t>
  </si>
  <si>
    <t>a</t>
  </si>
  <si>
    <t>Clima da região</t>
  </si>
  <si>
    <t>Espaçamento entre plantas (cm)</t>
  </si>
  <si>
    <t>Espaçamento entre linhas (cm)</t>
  </si>
  <si>
    <t>DADOS DE ENTRADA</t>
  </si>
  <si>
    <t>RESULTADOS</t>
  </si>
  <si>
    <t>OK</t>
  </si>
  <si>
    <t>Espaçamento entre emissores</t>
  </si>
  <si>
    <t>Sopreposição do bulbo desejada (%)</t>
  </si>
  <si>
    <t>Espaçamento entre emissores (cm)</t>
  </si>
  <si>
    <t>Se (m)</t>
  </si>
  <si>
    <t>Se (cm)</t>
  </si>
  <si>
    <t>% máx. de área molhada</t>
  </si>
  <si>
    <t>%</t>
  </si>
  <si>
    <t>Área molhada por um emissor (m²)</t>
  </si>
  <si>
    <t xml:space="preserve">Área molhada com </t>
  </si>
  <si>
    <t xml:space="preserve"> emissores (m²) </t>
  </si>
  <si>
    <t>N° de medições</t>
  </si>
  <si>
    <t>Prof. de medição</t>
  </si>
  <si>
    <t>Z</t>
  </si>
  <si>
    <t>D</t>
  </si>
  <si>
    <t>Realizou o teste de bulbo?</t>
  </si>
  <si>
    <t xml:space="preserve">Número de medições do diâmetro do bulbo </t>
  </si>
  <si>
    <t>ID</t>
  </si>
  <si>
    <t>Prof.</t>
  </si>
  <si>
    <t>Diâmetro do bulbo</t>
  </si>
  <si>
    <t>Diâmetro do bulbo (cm)</t>
  </si>
  <si>
    <t>R1</t>
  </si>
  <si>
    <t>R2</t>
  </si>
  <si>
    <t>R</t>
  </si>
  <si>
    <t>Dmáx.</t>
  </si>
  <si>
    <t>Inicio</t>
  </si>
  <si>
    <t>Teste de bulbo</t>
  </si>
  <si>
    <t>Iniciar</t>
  </si>
  <si>
    <t>Profundidade de medição bulbo (cm)</t>
  </si>
  <si>
    <t>Teste de bulbo molhado</t>
  </si>
  <si>
    <t>Profundidade (cm)</t>
  </si>
  <si>
    <t>PREENCHER  AS CÉLULAS COM FUNDO AZUL CLARO</t>
  </si>
  <si>
    <t>Diâmetro do bulbo molhado (cm)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</si>
</sst>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"/>
    <numFmt numFmtId="165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sz val="11"/>
      <color rgb="FFFF0000"/>
      <name val="Arial"/>
      <family val="2"/>
    </font>
    <font>
      <b/>
      <sz val="20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1"/>
      <name val="Arial"/>
      <family val="2"/>
    </font>
    <font>
      <b/>
      <sz val="12"/>
      <color rgb="FF002060"/>
      <name val="Arial"/>
      <family val="2"/>
    </font>
    <font>
      <b/>
      <i/>
      <sz val="12"/>
      <color rgb="FF002060"/>
      <name val="Arial"/>
      <family val="2"/>
    </font>
    <font>
      <b/>
      <sz val="11"/>
      <color rgb="FF002060"/>
      <name val="Arial"/>
      <family val="2"/>
    </font>
    <font>
      <sz val="22"/>
      <color rgb="FF333399"/>
      <name val="Amasis MT Pro Black"/>
      <family val="1"/>
    </font>
    <font>
      <sz val="12"/>
      <color theme="0"/>
      <name val="Amasis MT Pro Black"/>
      <family val="1"/>
    </font>
    <font>
      <b/>
      <sz val="12"/>
      <color rgb="FF0000FF"/>
      <name val="Arial"/>
      <family val="2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b/>
      <sz val="10"/>
      <color rgb="FFFF0000"/>
      <name val="Arial"/>
      <family val="2"/>
    </font>
    <font>
      <sz val="14"/>
      <color rgb="FF333399"/>
      <name val="Amasis MT Pro Black"/>
      <family val="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0" fillId="0" borderId="0" xfId="0" applyNumberFormat="1"/>
    <xf numFmtId="9" fontId="0" fillId="0" borderId="0" xfId="1" applyFont="1"/>
    <xf numFmtId="9" fontId="3" fillId="0" borderId="0" xfId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8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2" fontId="4" fillId="4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9" fontId="4" fillId="4" borderId="0" xfId="1" applyFont="1" applyFill="1" applyAlignment="1">
      <alignment horizontal="center" vertical="center"/>
    </xf>
    <xf numFmtId="164" fontId="4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3" fillId="0" borderId="0" xfId="0" quotePrefix="1" applyFont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1" fillId="3" borderId="0" xfId="0" applyFont="1" applyFill="1" applyAlignment="1">
      <alignment vertical="center"/>
    </xf>
    <xf numFmtId="2" fontId="11" fillId="5" borderId="14" xfId="0" applyNumberFormat="1" applyFont="1" applyFill="1" applyBorder="1" applyAlignment="1">
      <alignment horizontal="center" vertical="center"/>
    </xf>
    <xf numFmtId="9" fontId="11" fillId="5" borderId="14" xfId="1" applyFont="1" applyFill="1" applyBorder="1" applyAlignment="1">
      <alignment horizontal="center" vertical="center"/>
    </xf>
    <xf numFmtId="2" fontId="11" fillId="5" borderId="1" xfId="0" applyNumberFormat="1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2" fontId="11" fillId="5" borderId="2" xfId="0" applyNumberFormat="1" applyFont="1" applyFill="1" applyBorder="1" applyAlignment="1">
      <alignment horizontal="center" vertical="center"/>
    </xf>
    <xf numFmtId="9" fontId="11" fillId="5" borderId="10" xfId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9" fillId="0" borderId="11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9" fillId="2" borderId="5" xfId="0" applyFont="1" applyFill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left" vertical="center"/>
    </xf>
    <xf numFmtId="0" fontId="9" fillId="2" borderId="16" xfId="0" applyFont="1" applyFill="1" applyBorder="1" applyAlignment="1">
      <alignment horizontal="left" vertical="center"/>
    </xf>
    <xf numFmtId="0" fontId="9" fillId="2" borderId="17" xfId="0" applyFont="1" applyFill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1" fillId="0" borderId="14" xfId="0" applyFont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2" fontId="11" fillId="6" borderId="28" xfId="0" applyNumberFormat="1" applyFont="1" applyFill="1" applyBorder="1" applyAlignment="1">
      <alignment horizontal="center" vertical="center"/>
    </xf>
    <xf numFmtId="2" fontId="11" fillId="6" borderId="29" xfId="0" applyNumberFormat="1" applyFont="1" applyFill="1" applyBorder="1" applyAlignment="1">
      <alignment horizontal="center" vertical="center"/>
    </xf>
    <xf numFmtId="2" fontId="11" fillId="6" borderId="0" xfId="0" applyNumberFormat="1" applyFont="1" applyFill="1" applyAlignment="1">
      <alignment horizontal="center" vertical="center"/>
    </xf>
    <xf numFmtId="2" fontId="11" fillId="6" borderId="18" xfId="0" applyNumberFormat="1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left" vertical="center"/>
    </xf>
    <xf numFmtId="0" fontId="9" fillId="2" borderId="28" xfId="0" applyFont="1" applyFill="1" applyBorder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64" fontId="4" fillId="4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9" fontId="3" fillId="0" borderId="0" xfId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</cellXfs>
  <cellStyles count="2">
    <cellStyle name="Normal" xfId="0" builtinId="0"/>
    <cellStyle name="Porcentagem" xfId="1" builtinId="5"/>
  </cellStyles>
  <dxfs count="3">
    <dxf>
      <font>
        <b/>
        <i val="0"/>
        <color rgb="FF002060"/>
      </font>
      <fill>
        <patternFill>
          <bgColor theme="4" tint="0.79998168889431442"/>
        </patternFill>
      </fill>
    </dxf>
    <dxf>
      <font>
        <b/>
        <i val="0"/>
        <color rgb="FF002060"/>
      </font>
      <fill>
        <patternFill>
          <bgColor theme="4" tint="0.79998168889431442"/>
        </patternFill>
      </fill>
    </dxf>
    <dxf>
      <font>
        <color theme="0"/>
      </font>
      <fill>
        <patternFill>
          <bgColor rgb="FF002060"/>
        </patternFill>
      </fill>
    </dxf>
  </dxfs>
  <tableStyles count="1" defaultTableStyle="TableStyleMedium2" defaultPivotStyle="PivotStyleLight16">
    <tableStyle name="Invisible" pivot="0" table="0" count="0" xr9:uid="{7AD32796-3519-468F-9572-A85445A8F18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50" normalizeH="0" baseline="0">
                <a:solidFill>
                  <a:schemeClr val="bg1"/>
                </a:solidFill>
                <a:latin typeface="Amasis MT Pro Black" panose="02040A04050005020304" pitchFamily="18" charset="0"/>
                <a:ea typeface="+mj-ea"/>
                <a:cs typeface="+mj-cs"/>
              </a:defRPr>
            </a:pPr>
            <a:r>
              <a:rPr lang="pt-BR"/>
              <a:t>Profundidade e distância máxima do bulbo (cm)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50" normalizeH="0" baseline="0">
              <a:solidFill>
                <a:schemeClr val="bg1"/>
              </a:solidFill>
              <a:latin typeface="Amasis MT Pro Black" panose="02040A04050005020304" pitchFamily="18" charset="0"/>
              <a:ea typeface="+mj-ea"/>
              <a:cs typeface="+mj-cs"/>
            </a:defRPr>
          </a:pPr>
          <a:endParaRPr lang="pt-BR"/>
        </a:p>
      </c:txPr>
    </c:title>
    <c:autoTitleDeleted val="0"/>
    <c:plotArea>
      <c:layout/>
      <c:scatterChart>
        <c:scatterStyle val="smoothMarker"/>
        <c:varyColors val="0"/>
        <c:ser>
          <c:idx val="8"/>
          <c:order val="0"/>
          <c:tx>
            <c:v>DS</c:v>
          </c:tx>
          <c:spPr>
            <a:ln w="19050" cap="rnd">
              <a:solidFill>
                <a:schemeClr val="accent3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3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Calculos!$AA$2:$AC$2</c:f>
              <c:numCache>
                <c:formatCode>General</c:formatCode>
                <c:ptCount val="3"/>
                <c:pt idx="0">
                  <c:v>-16.5</c:v>
                </c:pt>
                <c:pt idx="1">
                  <c:v>0</c:v>
                </c:pt>
                <c:pt idx="2">
                  <c:v>16.5</c:v>
                </c:pt>
              </c:numCache>
            </c:numRef>
          </c:xVal>
          <c:yVal>
            <c:numRef>
              <c:f>Calculos!$AA$3:$AC$3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08E-4997-87D3-6D5BBF798964}"/>
            </c:ext>
          </c:extLst>
        </c:ser>
        <c:ser>
          <c:idx val="9"/>
          <c:order val="1"/>
          <c:tx>
            <c:v>D1</c:v>
          </c:tx>
          <c:spPr>
            <a:ln w="19050" cap="rnd">
              <a:solidFill>
                <a:schemeClr val="accent4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4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Calculos!$AA$4:$AC$4</c:f>
              <c:numCache>
                <c:formatCode>General</c:formatCode>
                <c:ptCount val="3"/>
                <c:pt idx="0">
                  <c:v>-18.5</c:v>
                </c:pt>
                <c:pt idx="1">
                  <c:v>0</c:v>
                </c:pt>
                <c:pt idx="2">
                  <c:v>18.5</c:v>
                </c:pt>
              </c:numCache>
            </c:numRef>
          </c:xVal>
          <c:yVal>
            <c:numRef>
              <c:f>Calculos!$AA$5:$AC$5</c:f>
              <c:numCache>
                <c:formatCode>General</c:formatCode>
                <c:ptCount val="3"/>
                <c:pt idx="0">
                  <c:v>0</c:v>
                </c:pt>
                <c:pt idx="1">
                  <c:v>-2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08E-4997-87D3-6D5BBF798964}"/>
            </c:ext>
          </c:extLst>
        </c:ser>
        <c:ser>
          <c:idx val="10"/>
          <c:order val="2"/>
          <c:tx>
            <c:v>D2</c:v>
          </c:tx>
          <c:spPr>
            <a:ln w="19050" cap="rnd">
              <a:solidFill>
                <a:schemeClr val="accent5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5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Calculos!$AA$6:$AC$6</c:f>
              <c:numCache>
                <c:formatCode>General</c:formatCode>
                <c:ptCount val="3"/>
                <c:pt idx="0">
                  <c:v>-19.5</c:v>
                </c:pt>
                <c:pt idx="1">
                  <c:v>0</c:v>
                </c:pt>
                <c:pt idx="2">
                  <c:v>19.5</c:v>
                </c:pt>
              </c:numCache>
            </c:numRef>
          </c:xVal>
          <c:yVal>
            <c:numRef>
              <c:f>Calculos!$AA$7:$AC$7</c:f>
              <c:numCache>
                <c:formatCode>General</c:formatCode>
                <c:ptCount val="3"/>
                <c:pt idx="0">
                  <c:v>0</c:v>
                </c:pt>
                <c:pt idx="1">
                  <c:v>-4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08E-4997-87D3-6D5BBF798964}"/>
            </c:ext>
          </c:extLst>
        </c:ser>
        <c:ser>
          <c:idx val="11"/>
          <c:order val="3"/>
          <c:tx>
            <c:v>D3</c:v>
          </c:tx>
          <c:spPr>
            <a:ln w="19050" cap="rnd">
              <a:solidFill>
                <a:schemeClr val="accent6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6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Calculos!$AA$8:$AC$8</c:f>
              <c:numCache>
                <c:formatCode>General</c:formatCode>
                <c:ptCount val="3"/>
                <c:pt idx="0">
                  <c:v>-18.5</c:v>
                </c:pt>
                <c:pt idx="1">
                  <c:v>0</c:v>
                </c:pt>
                <c:pt idx="2">
                  <c:v>18.5</c:v>
                </c:pt>
              </c:numCache>
            </c:numRef>
          </c:xVal>
          <c:yVal>
            <c:numRef>
              <c:f>Calculos!$AA$9:$AC$9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08E-4997-87D3-6D5BBF798964}"/>
            </c:ext>
          </c:extLst>
        </c:ser>
        <c:ser>
          <c:idx val="12"/>
          <c:order val="4"/>
          <c:tx>
            <c:v>D4</c:v>
          </c:tx>
          <c:spPr>
            <a:ln w="19050" cap="rnd">
              <a:solidFill>
                <a:schemeClr val="accent1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1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Calculos!$AA$10:$AC$10</c:f>
              <c:numCache>
                <c:formatCode>General</c:formatCode>
                <c:ptCount val="3"/>
                <c:pt idx="0">
                  <c:v>-17</c:v>
                </c:pt>
                <c:pt idx="1">
                  <c:v>0</c:v>
                </c:pt>
                <c:pt idx="2">
                  <c:v>17</c:v>
                </c:pt>
              </c:numCache>
            </c:numRef>
          </c:xVal>
          <c:yVal>
            <c:numRef>
              <c:f>Calculos!$AA$11:$AC$11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08E-4997-87D3-6D5BBF798964}"/>
            </c:ext>
          </c:extLst>
        </c:ser>
        <c:ser>
          <c:idx val="13"/>
          <c:order val="5"/>
          <c:tx>
            <c:v>D5</c:v>
          </c:tx>
          <c:spPr>
            <a:ln w="19050" cap="rnd">
              <a:solidFill>
                <a:schemeClr val="accent2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2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Calculos!$AA$12:$AC$12</c:f>
              <c:numCache>
                <c:formatCode>General</c:formatCode>
                <c:ptCount val="3"/>
                <c:pt idx="0">
                  <c:v>-15</c:v>
                </c:pt>
                <c:pt idx="1">
                  <c:v>0</c:v>
                </c:pt>
                <c:pt idx="2">
                  <c:v>15</c:v>
                </c:pt>
              </c:numCache>
            </c:numRef>
          </c:xVal>
          <c:yVal>
            <c:numRef>
              <c:f>Calculos!$AA$13:$AC$13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08E-4997-87D3-6D5BBF798964}"/>
            </c:ext>
          </c:extLst>
        </c:ser>
        <c:ser>
          <c:idx val="14"/>
          <c:order val="6"/>
          <c:tx>
            <c:v>D6</c:v>
          </c:tx>
          <c:spPr>
            <a:ln w="19050" cap="rnd">
              <a:solidFill>
                <a:schemeClr val="accent3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3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Calculos!$AA$14:$AC$14</c:f>
              <c:numCache>
                <c:formatCode>General</c:formatCode>
                <c:ptCount val="3"/>
                <c:pt idx="0">
                  <c:v>-13.5</c:v>
                </c:pt>
                <c:pt idx="1">
                  <c:v>0</c:v>
                </c:pt>
                <c:pt idx="2">
                  <c:v>13.5</c:v>
                </c:pt>
              </c:numCache>
            </c:numRef>
          </c:xVal>
          <c:yVal>
            <c:numRef>
              <c:f>Calculos!$AA$15:$AC$15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08E-4997-87D3-6D5BBF798964}"/>
            </c:ext>
          </c:extLst>
        </c:ser>
        <c:ser>
          <c:idx val="15"/>
          <c:order val="7"/>
          <c:tx>
            <c:v>D7</c:v>
          </c:tx>
          <c:spPr>
            <a:ln w="19050" cap="rnd">
              <a:solidFill>
                <a:schemeClr val="accent4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4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strRef>
              <c:f>Calculos!$AA$16:$AC$16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Calculos!$AA$17:$AC$17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7-208E-4997-87D3-6D5BBF798964}"/>
            </c:ext>
          </c:extLst>
        </c:ser>
        <c:ser>
          <c:idx val="4"/>
          <c:order val="8"/>
          <c:tx>
            <c:v>D8</c:v>
          </c:tx>
          <c:spPr>
            <a:ln w="19050" cap="rnd">
              <a:solidFill>
                <a:schemeClr val="accent5"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5">
                    <a:alpha val="60000"/>
                  </a:schemeClr>
                </a:solidFill>
              </a:ln>
              <a:effectLst/>
            </c:spPr>
          </c:marker>
          <c:xVal>
            <c:strRef>
              <c:f>Calculos!$AA$18:$AC$18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Calculos!$AA$19:$AC$19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8-208E-4997-87D3-6D5BBF798964}"/>
            </c:ext>
          </c:extLst>
        </c:ser>
        <c:ser>
          <c:idx val="5"/>
          <c:order val="9"/>
          <c:tx>
            <c:v>D9</c:v>
          </c:tx>
          <c:spPr>
            <a:ln w="19050" cap="rnd">
              <a:solidFill>
                <a:schemeClr val="accent6"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6">
                    <a:alpha val="60000"/>
                  </a:schemeClr>
                </a:solidFill>
              </a:ln>
              <a:effectLst/>
            </c:spPr>
          </c:marker>
          <c:xVal>
            <c:strRef>
              <c:f>Calculos!$AA$20:$AC$20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Calculos!$AA$21:$AC$21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9-208E-4997-87D3-6D5BBF798964}"/>
            </c:ext>
          </c:extLst>
        </c:ser>
        <c:ser>
          <c:idx val="6"/>
          <c:order val="10"/>
          <c:tx>
            <c:v>D10</c:v>
          </c:tx>
          <c:spPr>
            <a:ln w="19050" cap="rnd">
              <a:solidFill>
                <a:schemeClr val="accent1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1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strRef>
              <c:f>Calculos!$AA$22:$AC$22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Calculos!$AA$23:$AC$23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A-208E-4997-87D3-6D5BBF798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9363487"/>
        <c:axId val="1419378047"/>
        <c:extLst/>
      </c:scatterChart>
      <c:valAx>
        <c:axId val="141936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bg1"/>
                </a:solidFill>
                <a:latin typeface="Amasis MT Pro Black" panose="02040A04050005020304" pitchFamily="18" charset="0"/>
                <a:ea typeface="+mn-ea"/>
                <a:cs typeface="+mn-cs"/>
              </a:defRPr>
            </a:pPr>
            <a:endParaRPr lang="pt-BR"/>
          </a:p>
        </c:txPr>
        <c:crossAx val="1419378047"/>
        <c:crosses val="autoZero"/>
        <c:crossBetween val="midCat"/>
      </c:valAx>
      <c:valAx>
        <c:axId val="14193780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bg1"/>
                </a:solidFill>
                <a:latin typeface="Amasis MT Pro Black" panose="02040A04050005020304" pitchFamily="18" charset="0"/>
                <a:ea typeface="+mn-ea"/>
                <a:cs typeface="+mn-cs"/>
              </a:defRPr>
            </a:pPr>
            <a:endParaRPr lang="pt-BR"/>
          </a:p>
        </c:txPr>
        <c:crossAx val="14193634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Amasis MT Pro Black" panose="02040A04050005020304" pitchFamily="18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rgbClr val="002060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bg1"/>
          </a:solidFill>
          <a:latin typeface="Amasis MT Pro Black" panose="02040A040500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5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Amasis MT Pro Black" panose="02040A04050005020304" pitchFamily="18" charset="0"/>
                <a:ea typeface="+mj-ea"/>
                <a:cs typeface="+mj-cs"/>
              </a:defRPr>
            </a:pPr>
            <a:r>
              <a:rPr lang="pt-BR">
                <a:latin typeface="Amasis MT Pro Black" panose="02040A04050005020304" pitchFamily="18" charset="0"/>
              </a:rPr>
              <a:t>Profundidade e distância máxima do bulbo (cm)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50" normalizeH="0" baseline="0">
              <a:solidFill>
                <a:schemeClr val="tx1">
                  <a:lumMod val="65000"/>
                  <a:lumOff val="35000"/>
                </a:schemeClr>
              </a:solidFill>
              <a:latin typeface="Amasis MT Pro Black" panose="02040A04050005020304" pitchFamily="18" charset="0"/>
              <a:ea typeface="+mj-ea"/>
              <a:cs typeface="+mj-cs"/>
            </a:defRPr>
          </a:pPr>
          <a:endParaRPr lang="pt-BR"/>
        </a:p>
      </c:txPr>
    </c:title>
    <c:autoTitleDeleted val="0"/>
    <c:plotArea>
      <c:layout/>
      <c:scatterChart>
        <c:scatterStyle val="smoothMarker"/>
        <c:varyColors val="0"/>
        <c:ser>
          <c:idx val="8"/>
          <c:order val="0"/>
          <c:tx>
            <c:v>DS</c:v>
          </c:tx>
          <c:spPr>
            <a:ln w="19050" cap="rnd">
              <a:solidFill>
                <a:schemeClr val="accent3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3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Calculos!$AA$2:$AC$2</c:f>
              <c:numCache>
                <c:formatCode>General</c:formatCode>
                <c:ptCount val="3"/>
                <c:pt idx="0">
                  <c:v>-16.5</c:v>
                </c:pt>
                <c:pt idx="1">
                  <c:v>0</c:v>
                </c:pt>
                <c:pt idx="2">
                  <c:v>16.5</c:v>
                </c:pt>
              </c:numCache>
            </c:numRef>
          </c:xVal>
          <c:yVal>
            <c:numRef>
              <c:f>Calculos!$AA$3:$AC$3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C4B-447F-B444-F94989287298}"/>
            </c:ext>
          </c:extLst>
        </c:ser>
        <c:ser>
          <c:idx val="9"/>
          <c:order val="1"/>
          <c:tx>
            <c:v>D1</c:v>
          </c:tx>
          <c:spPr>
            <a:ln w="19050" cap="rnd">
              <a:solidFill>
                <a:schemeClr val="accent4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4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Calculos!$AA$4:$AC$4</c:f>
              <c:numCache>
                <c:formatCode>General</c:formatCode>
                <c:ptCount val="3"/>
                <c:pt idx="0">
                  <c:v>-18.5</c:v>
                </c:pt>
                <c:pt idx="1">
                  <c:v>0</c:v>
                </c:pt>
                <c:pt idx="2">
                  <c:v>18.5</c:v>
                </c:pt>
              </c:numCache>
            </c:numRef>
          </c:xVal>
          <c:yVal>
            <c:numRef>
              <c:f>Calculos!$AA$5:$AC$5</c:f>
              <c:numCache>
                <c:formatCode>General</c:formatCode>
                <c:ptCount val="3"/>
                <c:pt idx="0">
                  <c:v>0</c:v>
                </c:pt>
                <c:pt idx="1">
                  <c:v>-2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C4B-447F-B444-F94989287298}"/>
            </c:ext>
          </c:extLst>
        </c:ser>
        <c:ser>
          <c:idx val="10"/>
          <c:order val="2"/>
          <c:tx>
            <c:v>D2</c:v>
          </c:tx>
          <c:spPr>
            <a:ln w="19050" cap="rnd">
              <a:solidFill>
                <a:schemeClr val="accent5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5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Calculos!$AA$6:$AC$6</c:f>
              <c:numCache>
                <c:formatCode>General</c:formatCode>
                <c:ptCount val="3"/>
                <c:pt idx="0">
                  <c:v>-19.5</c:v>
                </c:pt>
                <c:pt idx="1">
                  <c:v>0</c:v>
                </c:pt>
                <c:pt idx="2">
                  <c:v>19.5</c:v>
                </c:pt>
              </c:numCache>
            </c:numRef>
          </c:xVal>
          <c:yVal>
            <c:numRef>
              <c:f>Calculos!$AA$7:$AC$7</c:f>
              <c:numCache>
                <c:formatCode>General</c:formatCode>
                <c:ptCount val="3"/>
                <c:pt idx="0">
                  <c:v>0</c:v>
                </c:pt>
                <c:pt idx="1">
                  <c:v>-4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C4B-447F-B444-F94989287298}"/>
            </c:ext>
          </c:extLst>
        </c:ser>
        <c:ser>
          <c:idx val="11"/>
          <c:order val="3"/>
          <c:tx>
            <c:v>D3</c:v>
          </c:tx>
          <c:spPr>
            <a:ln w="19050" cap="rnd">
              <a:solidFill>
                <a:schemeClr val="accent6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6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Calculos!$AA$8:$AC$8</c:f>
              <c:numCache>
                <c:formatCode>General</c:formatCode>
                <c:ptCount val="3"/>
                <c:pt idx="0">
                  <c:v>-18.5</c:v>
                </c:pt>
                <c:pt idx="1">
                  <c:v>0</c:v>
                </c:pt>
                <c:pt idx="2">
                  <c:v>18.5</c:v>
                </c:pt>
              </c:numCache>
            </c:numRef>
          </c:xVal>
          <c:yVal>
            <c:numRef>
              <c:f>Calculos!$AA$9:$AC$9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C4B-447F-B444-F94989287298}"/>
            </c:ext>
          </c:extLst>
        </c:ser>
        <c:ser>
          <c:idx val="12"/>
          <c:order val="4"/>
          <c:tx>
            <c:v>D4</c:v>
          </c:tx>
          <c:spPr>
            <a:ln w="19050" cap="rnd">
              <a:solidFill>
                <a:schemeClr val="accent1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1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Calculos!$AA$10:$AC$10</c:f>
              <c:numCache>
                <c:formatCode>General</c:formatCode>
                <c:ptCount val="3"/>
                <c:pt idx="0">
                  <c:v>-17</c:v>
                </c:pt>
                <c:pt idx="1">
                  <c:v>0</c:v>
                </c:pt>
                <c:pt idx="2">
                  <c:v>17</c:v>
                </c:pt>
              </c:numCache>
            </c:numRef>
          </c:xVal>
          <c:yVal>
            <c:numRef>
              <c:f>Calculos!$AA$11:$AC$11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C4B-447F-B444-F94989287298}"/>
            </c:ext>
          </c:extLst>
        </c:ser>
        <c:ser>
          <c:idx val="13"/>
          <c:order val="5"/>
          <c:tx>
            <c:v>D5</c:v>
          </c:tx>
          <c:spPr>
            <a:ln w="19050" cap="rnd">
              <a:solidFill>
                <a:schemeClr val="accent2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2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Calculos!$AA$12:$AC$12</c:f>
              <c:numCache>
                <c:formatCode>General</c:formatCode>
                <c:ptCount val="3"/>
                <c:pt idx="0">
                  <c:v>-15</c:v>
                </c:pt>
                <c:pt idx="1">
                  <c:v>0</c:v>
                </c:pt>
                <c:pt idx="2">
                  <c:v>15</c:v>
                </c:pt>
              </c:numCache>
            </c:numRef>
          </c:xVal>
          <c:yVal>
            <c:numRef>
              <c:f>Calculos!$AA$13:$AC$13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C4B-447F-B444-F94989287298}"/>
            </c:ext>
          </c:extLst>
        </c:ser>
        <c:ser>
          <c:idx val="14"/>
          <c:order val="6"/>
          <c:tx>
            <c:v>D6</c:v>
          </c:tx>
          <c:spPr>
            <a:ln w="19050" cap="rnd">
              <a:solidFill>
                <a:schemeClr val="accent3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3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numRef>
              <c:f>Calculos!$AA$14:$AC$14</c:f>
              <c:numCache>
                <c:formatCode>General</c:formatCode>
                <c:ptCount val="3"/>
                <c:pt idx="0">
                  <c:v>-13.5</c:v>
                </c:pt>
                <c:pt idx="1">
                  <c:v>0</c:v>
                </c:pt>
                <c:pt idx="2">
                  <c:v>13.5</c:v>
                </c:pt>
              </c:numCache>
            </c:numRef>
          </c:xVal>
          <c:yVal>
            <c:numRef>
              <c:f>Calculos!$AA$15:$AC$15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C4B-447F-B444-F94989287298}"/>
            </c:ext>
          </c:extLst>
        </c:ser>
        <c:ser>
          <c:idx val="15"/>
          <c:order val="7"/>
          <c:tx>
            <c:v>D7</c:v>
          </c:tx>
          <c:spPr>
            <a:ln w="19050" cap="rnd">
              <a:solidFill>
                <a:schemeClr val="accent4">
                  <a:lumMod val="80000"/>
                  <a:lumOff val="2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4">
                    <a:lumMod val="80000"/>
                    <a:lumOff val="20000"/>
                    <a:alpha val="60000"/>
                  </a:schemeClr>
                </a:solidFill>
              </a:ln>
              <a:effectLst/>
            </c:spPr>
          </c:marker>
          <c:xVal>
            <c:strRef>
              <c:f>Calculos!$AA$16:$AC$16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Calculos!$AA$17:$AC$17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7-EC4B-447F-B444-F94989287298}"/>
            </c:ext>
          </c:extLst>
        </c:ser>
        <c:ser>
          <c:idx val="4"/>
          <c:order val="8"/>
          <c:tx>
            <c:v>D8</c:v>
          </c:tx>
          <c:spPr>
            <a:ln w="19050" cap="rnd">
              <a:solidFill>
                <a:schemeClr val="accent5"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5">
                    <a:alpha val="60000"/>
                  </a:schemeClr>
                </a:solidFill>
              </a:ln>
              <a:effectLst/>
            </c:spPr>
          </c:marker>
          <c:xVal>
            <c:strRef>
              <c:f>Calculos!$AA$18:$AC$18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Calculos!$AA$19:$AC$19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8-EC4B-447F-B444-F94989287298}"/>
            </c:ext>
          </c:extLst>
        </c:ser>
        <c:ser>
          <c:idx val="5"/>
          <c:order val="9"/>
          <c:tx>
            <c:v>D9</c:v>
          </c:tx>
          <c:spPr>
            <a:ln w="19050" cap="rnd">
              <a:solidFill>
                <a:schemeClr val="accent6"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6">
                    <a:alpha val="60000"/>
                  </a:schemeClr>
                </a:solidFill>
              </a:ln>
              <a:effectLst/>
            </c:spPr>
          </c:marker>
          <c:xVal>
            <c:strRef>
              <c:f>Calculos!$AA$20:$AC$20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Calculos!$AA$21:$AC$21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9-EC4B-447F-B444-F94989287298}"/>
            </c:ext>
          </c:extLst>
        </c:ser>
        <c:ser>
          <c:idx val="6"/>
          <c:order val="10"/>
          <c:tx>
            <c:v>D10</c:v>
          </c:tx>
          <c:spPr>
            <a:ln w="19050" cap="rnd">
              <a:solidFill>
                <a:schemeClr val="accent1">
                  <a:lumMod val="60000"/>
                  <a:alpha val="60000"/>
                </a:schemeClr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lt1"/>
              </a:solidFill>
              <a:ln w="38100">
                <a:solidFill>
                  <a:schemeClr val="accent1">
                    <a:lumMod val="60000"/>
                    <a:alpha val="60000"/>
                  </a:schemeClr>
                </a:solidFill>
              </a:ln>
              <a:effectLst/>
            </c:spPr>
          </c:marker>
          <c:xVal>
            <c:strRef>
              <c:f>Calculos!$AA$22:$AC$22</c:f>
              <c:strCache>
                <c:ptCount val="2"/>
                <c:pt idx="1">
                  <c:v>0</c:v>
                </c:pt>
              </c:strCache>
            </c:strRef>
          </c:xVal>
          <c:yVal>
            <c:numRef>
              <c:f>Calculos!$AA$23:$AC$23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A-EC4B-447F-B444-F94989287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9363487"/>
        <c:axId val="1419378047"/>
        <c:extLst/>
      </c:scatterChart>
      <c:valAx>
        <c:axId val="141936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ysClr val="windowText" lastClr="000000"/>
                </a:solidFill>
                <a:latin typeface="Amasis MT Pro Black" panose="02040A04050005020304" pitchFamily="18" charset="0"/>
                <a:ea typeface="+mn-ea"/>
                <a:cs typeface="+mn-cs"/>
              </a:defRPr>
            </a:pPr>
            <a:endParaRPr lang="pt-BR"/>
          </a:p>
        </c:txPr>
        <c:crossAx val="1419378047"/>
        <c:crosses val="autoZero"/>
        <c:crossBetween val="midCat"/>
      </c:valAx>
      <c:valAx>
        <c:axId val="141937804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ysClr val="windowText" lastClr="000000"/>
                </a:solidFill>
                <a:latin typeface="Amasis MT Pro Black" panose="02040A04050005020304" pitchFamily="18" charset="0"/>
                <a:ea typeface="+mn-ea"/>
                <a:cs typeface="+mn-cs"/>
              </a:defRPr>
            </a:pPr>
            <a:endParaRPr lang="pt-BR"/>
          </a:p>
        </c:txPr>
        <c:crossAx val="14193634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>
            <a:alpha val="6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38100">
        <a:solidFill>
          <a:schemeClr val="phClr">
            <a:alpha val="60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25000"/>
            <a:lumOff val="75000"/>
          </a:schemeClr>
        </a:solidFill>
      </a:ln>
    </cs:spPr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>
            <a:alpha val="6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38100">
        <a:solidFill>
          <a:schemeClr val="phClr">
            <a:alpha val="60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25000"/>
            <a:lumOff val="75000"/>
          </a:schemeClr>
        </a:solidFill>
      </a:ln>
    </cs:spPr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3056</xdr:colOff>
      <xdr:row>0</xdr:row>
      <xdr:rowOff>2739</xdr:rowOff>
    </xdr:from>
    <xdr:to>
      <xdr:col>3</xdr:col>
      <xdr:colOff>482</xdr:colOff>
      <xdr:row>14</xdr:row>
      <xdr:rowOff>70757</xdr:rowOff>
    </xdr:to>
    <xdr:pic>
      <xdr:nvPicPr>
        <xdr:cNvPr id="37" name="Imagem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4400" t="33165" r="13242"/>
        <a:stretch/>
      </xdr:blipFill>
      <xdr:spPr>
        <a:xfrm>
          <a:off x="3056" y="2739"/>
          <a:ext cx="1826226" cy="2582618"/>
        </a:xfrm>
        <a:prstGeom prst="rect">
          <a:avLst/>
        </a:prstGeom>
      </xdr:spPr>
    </xdr:pic>
    <xdr:clientData/>
  </xdr:twoCellAnchor>
  <xdr:twoCellAnchor>
    <xdr:from>
      <xdr:col>3</xdr:col>
      <xdr:colOff>27095</xdr:colOff>
      <xdr:row>5</xdr:row>
      <xdr:rowOff>158907</xdr:rowOff>
    </xdr:from>
    <xdr:to>
      <xdr:col>15</xdr:col>
      <xdr:colOff>557183</xdr:colOff>
      <xdr:row>11</xdr:row>
      <xdr:rowOff>33010</xdr:rowOff>
    </xdr:to>
    <xdr:sp macro="" textlink="">
      <xdr:nvSpPr>
        <xdr:cNvPr id="38" name="Retângul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1855895" y="1084193"/>
          <a:ext cx="7845288" cy="98444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>
              <a:solidFill>
                <a:srgbClr val="002060"/>
              </a:solidFill>
              <a:latin typeface="Amasis MT Pro Black" panose="02040A04050005020304" pitchFamily="18" charset="0"/>
            </a:rPr>
            <a:t>Número e espaçamento de emissores para irrigação localizada por gotejamento para culturas perenes</a:t>
          </a:r>
        </a:p>
      </xdr:txBody>
    </xdr:sp>
    <xdr:clientData/>
  </xdr:twoCellAnchor>
  <xdr:twoCellAnchor>
    <xdr:from>
      <xdr:col>7</xdr:col>
      <xdr:colOff>22718</xdr:colOff>
      <xdr:row>1</xdr:row>
      <xdr:rowOff>168729</xdr:rowOff>
    </xdr:from>
    <xdr:to>
      <xdr:col>11</xdr:col>
      <xdr:colOff>561561</xdr:colOff>
      <xdr:row>5</xdr:row>
      <xdr:rowOff>32657</xdr:rowOff>
    </xdr:to>
    <xdr:sp macro="" textlink="">
      <xdr:nvSpPr>
        <xdr:cNvPr id="43" name="Retângul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4289918" y="353786"/>
          <a:ext cx="2977243" cy="604157"/>
        </a:xfrm>
        <a:prstGeom prst="rect">
          <a:avLst/>
        </a:prstGeom>
        <a:noFill/>
        <a:ln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3200">
              <a:solidFill>
                <a:srgbClr val="002060"/>
              </a:solidFill>
              <a:latin typeface="Amasis MT Pro Black" panose="02040A04050005020304" pitchFamily="18" charset="0"/>
            </a:rPr>
            <a:t>BULBOCALC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12</xdr:row>
          <xdr:rowOff>121920</xdr:rowOff>
        </xdr:from>
        <xdr:to>
          <xdr:col>12</xdr:col>
          <xdr:colOff>213360</xdr:colOff>
          <xdr:row>15</xdr:row>
          <xdr:rowOff>99060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64008" tIns="59436" rIns="64008" bIns="59436" anchor="ctr" upright="1"/>
            <a:lstStyle/>
            <a:p>
              <a:pPr algn="ctr" rtl="0">
                <a:defRPr sz="1000"/>
              </a:pPr>
              <a:r>
                <a:rPr lang="pt-BR" sz="2200" b="0" i="0" u="none" strike="noStrike" baseline="0">
                  <a:solidFill>
                    <a:srgbClr val="333399"/>
                  </a:solidFill>
                  <a:latin typeface="Amasis MT Pro Black"/>
                </a:rPr>
                <a:t>INICIAR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198120</xdr:colOff>
          <xdr:row>2</xdr:row>
          <xdr:rowOff>68580</xdr:rowOff>
        </xdr:from>
        <xdr:to>
          <xdr:col>3</xdr:col>
          <xdr:colOff>579120</xdr:colOff>
          <xdr:row>3</xdr:row>
          <xdr:rowOff>182880</xdr:rowOff>
        </xdr:to>
        <xdr:sp macro="" textlink="">
          <xdr:nvSpPr>
            <xdr:cNvPr id="2064" name="Button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pt-BR" sz="12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SIM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2</xdr:row>
          <xdr:rowOff>68580</xdr:rowOff>
        </xdr:from>
        <xdr:to>
          <xdr:col>5</xdr:col>
          <xdr:colOff>396240</xdr:colOff>
          <xdr:row>3</xdr:row>
          <xdr:rowOff>182880</xdr:rowOff>
        </xdr:to>
        <xdr:sp macro="" textlink="">
          <xdr:nvSpPr>
            <xdr:cNvPr id="2065" name="Button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pt-BR" sz="12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NÃO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190500</xdr:colOff>
          <xdr:row>4</xdr:row>
          <xdr:rowOff>114300</xdr:rowOff>
        </xdr:from>
        <xdr:to>
          <xdr:col>5</xdr:col>
          <xdr:colOff>388620</xdr:colOff>
          <xdr:row>6</xdr:row>
          <xdr:rowOff>22860</xdr:rowOff>
        </xdr:to>
        <xdr:sp macro="" textlink="">
          <xdr:nvSpPr>
            <xdr:cNvPr id="2066" name="Button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1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pt-BR" sz="12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Reiniciar</a:t>
              </a:r>
            </a:p>
          </xdr:txBody>
        </xdr:sp>
        <xdr:clientData fPrintsWithSheet="0"/>
      </xdr:twoCellAnchor>
    </mc:Choice>
    <mc:Fallback/>
  </mc:AlternateContent>
  <xdr:twoCellAnchor>
    <xdr:from>
      <xdr:col>21</xdr:col>
      <xdr:colOff>22860</xdr:colOff>
      <xdr:row>7</xdr:row>
      <xdr:rowOff>152400</xdr:rowOff>
    </xdr:from>
    <xdr:to>
      <xdr:col>32</xdr:col>
      <xdr:colOff>556260</xdr:colOff>
      <xdr:row>23</xdr:row>
      <xdr:rowOff>76330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297180</xdr:colOff>
      <xdr:row>7</xdr:row>
      <xdr:rowOff>60960</xdr:rowOff>
    </xdr:from>
    <xdr:to>
      <xdr:col>5</xdr:col>
      <xdr:colOff>388621</xdr:colOff>
      <xdr:row>22</xdr:row>
      <xdr:rowOff>182880</xdr:rowOff>
    </xdr:to>
    <xdr:grpSp>
      <xdr:nvGrpSpPr>
        <xdr:cNvPr id="5" name="Agrupar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381000" y="1508760"/>
          <a:ext cx="1920241" cy="2987040"/>
          <a:chOff x="381000" y="1508760"/>
          <a:chExt cx="1920241" cy="2987040"/>
        </a:xfrm>
      </xdr:grpSpPr>
      <xdr:pic>
        <xdr:nvPicPr>
          <xdr:cNvPr id="3" name="Imagem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/>
          <a:srcRect l="14400" t="33165" r="13242"/>
          <a:stretch/>
        </xdr:blipFill>
        <xdr:spPr>
          <a:xfrm>
            <a:off x="434340" y="1508760"/>
            <a:ext cx="1724998" cy="2467146"/>
          </a:xfrm>
          <a:prstGeom prst="rect">
            <a:avLst/>
          </a:prstGeom>
        </xdr:spPr>
      </xdr:pic>
      <xdr:sp macro="" textlink="">
        <xdr:nvSpPr>
          <xdr:cNvPr id="4" name="Retângulo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381000" y="4099560"/>
            <a:ext cx="1920241" cy="396240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>
                <a:solidFill>
                  <a:srgbClr val="002060"/>
                </a:solidFill>
                <a:latin typeface="Amasis MT Pro Black" panose="02040A04050005020304" pitchFamily="18" charset="0"/>
              </a:rPr>
              <a:t>BULBOCALC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60960</xdr:colOff>
          <xdr:row>23</xdr:row>
          <xdr:rowOff>53340</xdr:rowOff>
        </xdr:from>
        <xdr:to>
          <xdr:col>5</xdr:col>
          <xdr:colOff>411480</xdr:colOff>
          <xdr:row>25</xdr:row>
          <xdr:rowOff>53340</xdr:rowOff>
        </xdr:to>
        <xdr:sp macro="" textlink="">
          <xdr:nvSpPr>
            <xdr:cNvPr id="2071" name="Button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6576" rIns="45720" bIns="36576" anchor="ctr" upright="1"/>
            <a:lstStyle/>
            <a:p>
              <a:pPr algn="ctr" rtl="0">
                <a:defRPr sz="1000"/>
              </a:pPr>
              <a:r>
                <a:rPr lang="pt-BR" sz="1400" b="0" i="0" u="none" strike="noStrike" baseline="0">
                  <a:solidFill>
                    <a:srgbClr val="333399"/>
                  </a:solidFill>
                  <a:latin typeface="Amasis MT Pro Black"/>
                </a:rPr>
                <a:t>VOLTAR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0</xdr:colOff>
      <xdr:row>0</xdr:row>
      <xdr:rowOff>0</xdr:rowOff>
    </xdr:from>
    <xdr:to>
      <xdr:col>42</xdr:col>
      <xdr:colOff>371476</xdr:colOff>
      <xdr:row>18</xdr:row>
      <xdr:rowOff>39623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9957E-A3DE-41A7-9C3D-9D86247E1B99}">
  <sheetPr codeName="Planilha1"/>
  <dimension ref="A1:M11"/>
  <sheetViews>
    <sheetView showGridLines="0" showRowColHeaders="0" tabSelected="1" zoomScale="145" zoomScaleNormal="145" workbookViewId="0">
      <selection activeCell="O17" sqref="O17"/>
    </sheetView>
  </sheetViews>
  <sheetFormatPr defaultRowHeight="14.4" x14ac:dyDescent="0.3"/>
  <cols>
    <col min="15" max="15" width="10.88671875" bestFit="1" customWidth="1"/>
  </cols>
  <sheetData>
    <row r="1" spans="1:13" ht="14.4" customHeight="1" x14ac:dyDescent="0.3">
      <c r="A1" s="9"/>
      <c r="B1" s="9"/>
      <c r="C1" s="9"/>
      <c r="D1" s="9"/>
      <c r="E1" s="32"/>
      <c r="F1" s="32"/>
      <c r="G1" s="32"/>
      <c r="H1" s="32"/>
      <c r="I1" s="32"/>
      <c r="J1" s="32"/>
      <c r="K1" s="32"/>
      <c r="L1" s="32"/>
      <c r="M1" s="32"/>
    </row>
    <row r="2" spans="1:13" ht="14.4" customHeight="1" x14ac:dyDescent="0.3">
      <c r="A2" s="9"/>
      <c r="B2" s="9"/>
      <c r="C2" s="9"/>
      <c r="D2" s="9"/>
      <c r="E2" s="32"/>
      <c r="F2" s="32"/>
      <c r="G2" s="32"/>
      <c r="H2" s="32"/>
      <c r="I2" s="32"/>
      <c r="J2" s="32"/>
      <c r="K2" s="32"/>
      <c r="L2" s="32"/>
      <c r="M2" s="32"/>
    </row>
    <row r="3" spans="1:13" ht="14.4" customHeight="1" x14ac:dyDescent="0.3">
      <c r="A3" s="9"/>
      <c r="B3" s="9"/>
      <c r="C3" s="9"/>
      <c r="D3" s="9"/>
      <c r="E3" s="32"/>
      <c r="F3" s="32"/>
      <c r="G3" s="32"/>
      <c r="H3" s="32"/>
      <c r="I3" s="32"/>
      <c r="J3" s="32"/>
      <c r="K3" s="32"/>
      <c r="L3" s="32"/>
      <c r="M3" s="32"/>
    </row>
    <row r="4" spans="1:13" x14ac:dyDescent="0.3">
      <c r="A4" s="9"/>
      <c r="B4" s="9"/>
      <c r="C4" s="9"/>
      <c r="D4" s="9"/>
      <c r="E4" s="9"/>
      <c r="F4" s="9"/>
      <c r="G4" s="9"/>
    </row>
    <row r="5" spans="1:13" x14ac:dyDescent="0.3">
      <c r="A5" s="9"/>
      <c r="B5" s="9"/>
      <c r="C5" s="9"/>
      <c r="D5" s="9"/>
      <c r="E5" s="9"/>
      <c r="F5" s="9"/>
      <c r="G5" s="9"/>
    </row>
    <row r="6" spans="1:13" x14ac:dyDescent="0.3">
      <c r="A6" s="9"/>
      <c r="B6" s="9"/>
      <c r="C6" s="9"/>
      <c r="D6" s="9"/>
      <c r="E6" s="9"/>
      <c r="F6" s="9"/>
      <c r="G6" s="9"/>
    </row>
    <row r="7" spans="1:13" x14ac:dyDescent="0.3">
      <c r="A7" s="9"/>
      <c r="B7" s="9"/>
      <c r="C7" s="9"/>
      <c r="D7" s="9"/>
      <c r="E7" s="9"/>
      <c r="F7" s="9"/>
      <c r="G7" s="9"/>
    </row>
    <row r="8" spans="1:13" x14ac:dyDescent="0.3">
      <c r="A8" s="9"/>
      <c r="B8" s="9"/>
      <c r="C8" s="9"/>
      <c r="D8" s="9"/>
      <c r="E8" s="9"/>
      <c r="F8" s="9"/>
      <c r="G8" s="9"/>
    </row>
    <row r="9" spans="1:13" x14ac:dyDescent="0.3">
      <c r="A9" s="9"/>
      <c r="B9" s="9"/>
      <c r="C9" s="9"/>
      <c r="D9" s="9"/>
      <c r="E9" s="9"/>
      <c r="F9" s="9"/>
      <c r="G9" s="9"/>
    </row>
    <row r="10" spans="1:13" x14ac:dyDescent="0.3">
      <c r="A10" s="9"/>
      <c r="B10" s="9"/>
      <c r="C10" s="9"/>
      <c r="D10" s="9"/>
      <c r="E10" s="9"/>
      <c r="F10" s="9"/>
      <c r="G10" s="9"/>
    </row>
    <row r="11" spans="1:13" x14ac:dyDescent="0.3">
      <c r="A11" s="9"/>
      <c r="B11" s="9"/>
      <c r="C11" s="9"/>
      <c r="D11" s="9"/>
      <c r="E11" s="9"/>
      <c r="F11" s="9"/>
      <c r="G11" s="9"/>
    </row>
  </sheetData>
  <mergeCells count="1">
    <mergeCell ref="E1:M3"/>
  </mergeCells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0]!Macro1">
                <anchor moveWithCells="1" sizeWithCells="1">
                  <from>
                    <xdr:col>7</xdr:col>
                    <xdr:colOff>38100</xdr:colOff>
                    <xdr:row>12</xdr:row>
                    <xdr:rowOff>121920</xdr:rowOff>
                  </from>
                  <to>
                    <xdr:col>12</xdr:col>
                    <xdr:colOff>213360</xdr:colOff>
                    <xdr:row>15</xdr:row>
                    <xdr:rowOff>99060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CB56A-8D7D-488D-A552-9E82E5C647D5}">
  <sheetPr codeName="Planilha2"/>
  <dimension ref="A1:AS359"/>
  <sheetViews>
    <sheetView showGridLines="0" topLeftCell="C1" zoomScaleNormal="100" workbookViewId="0">
      <selection activeCell="O8" sqref="O8:T8"/>
    </sheetView>
  </sheetViews>
  <sheetFormatPr defaultRowHeight="15" x14ac:dyDescent="0.3"/>
  <cols>
    <col min="1" max="1" width="1.21875" style="10" customWidth="1"/>
    <col min="2" max="2" width="1.33203125" style="10" hidden="1" customWidth="1"/>
    <col min="3" max="5" width="8.88671875" style="10"/>
    <col min="6" max="6" width="8.88671875" style="10" customWidth="1"/>
    <col min="7" max="7" width="3.21875" style="10" customWidth="1"/>
    <col min="8" max="13" width="8.88671875" style="10" hidden="1" customWidth="1"/>
    <col min="14" max="14" width="0" style="10" hidden="1" customWidth="1"/>
    <col min="15" max="15" width="7.6640625" style="10" hidden="1" customWidth="1"/>
    <col min="16" max="20" width="8.88671875" style="10" hidden="1" customWidth="1"/>
    <col min="21" max="21" width="3.21875" style="10" customWidth="1"/>
    <col min="22" max="26" width="8.88671875" hidden="1" customWidth="1"/>
    <col min="27" max="27" width="10.6640625" hidden="1" customWidth="1"/>
    <col min="28" max="45" width="8.88671875" style="10" hidden="1" customWidth="1"/>
    <col min="46" max="16384" width="8.88671875" style="10"/>
  </cols>
  <sheetData>
    <row r="1" spans="3:45" ht="16.8" customHeight="1" thickBot="1" x14ac:dyDescent="0.35">
      <c r="C1" s="40" t="s">
        <v>45</v>
      </c>
      <c r="D1" s="41"/>
      <c r="E1" s="41"/>
      <c r="F1" s="42"/>
      <c r="H1" s="46" t="s">
        <v>28</v>
      </c>
      <c r="I1" s="47"/>
      <c r="J1" s="47"/>
      <c r="K1" s="47"/>
      <c r="L1" s="47"/>
      <c r="M1" s="48"/>
      <c r="O1" s="49" t="s">
        <v>28</v>
      </c>
      <c r="P1" s="49"/>
      <c r="Q1" s="49"/>
      <c r="R1" s="49"/>
      <c r="S1" s="49"/>
      <c r="T1" s="49"/>
      <c r="V1" s="56" t="s">
        <v>29</v>
      </c>
      <c r="W1" s="57"/>
      <c r="X1" s="57"/>
      <c r="Y1" s="57"/>
      <c r="Z1" s="57"/>
      <c r="AA1" s="57"/>
      <c r="AB1" s="57"/>
      <c r="AC1" s="57"/>
      <c r="AD1" s="57"/>
      <c r="AE1" s="57"/>
      <c r="AF1" s="57"/>
      <c r="AG1" s="58"/>
      <c r="AH1" s="56" t="s">
        <v>29</v>
      </c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8"/>
    </row>
    <row r="2" spans="3:45" ht="16.2" thickBot="1" x14ac:dyDescent="0.35">
      <c r="C2" s="43"/>
      <c r="D2" s="44"/>
      <c r="E2" s="44"/>
      <c r="F2" s="45"/>
      <c r="H2" s="37" t="s">
        <v>62</v>
      </c>
      <c r="I2" s="38"/>
      <c r="J2" s="38"/>
      <c r="K2" s="38"/>
      <c r="L2" s="39"/>
      <c r="M2" s="25">
        <v>90</v>
      </c>
      <c r="O2" s="50" t="s">
        <v>25</v>
      </c>
      <c r="P2" s="51"/>
      <c r="Q2" s="51"/>
      <c r="R2" s="51"/>
      <c r="S2" s="52"/>
      <c r="T2" s="21" t="s">
        <v>9</v>
      </c>
      <c r="U2" s="22"/>
      <c r="V2" s="63" t="s">
        <v>38</v>
      </c>
      <c r="W2" s="64"/>
      <c r="X2" s="64"/>
      <c r="Y2" s="64"/>
      <c r="Z2" s="64"/>
      <c r="AA2" s="64"/>
      <c r="AB2" s="64"/>
      <c r="AC2" s="64"/>
      <c r="AD2" s="64"/>
      <c r="AE2" s="59" t="str">
        <f>Calculos!$F$2</f>
        <v/>
      </c>
      <c r="AF2" s="59"/>
      <c r="AG2" s="60"/>
      <c r="AH2" s="63" t="s">
        <v>38</v>
      </c>
      <c r="AI2" s="64"/>
      <c r="AJ2" s="64"/>
      <c r="AK2" s="64"/>
      <c r="AL2" s="64"/>
      <c r="AM2" s="64"/>
      <c r="AN2" s="64"/>
      <c r="AO2" s="64"/>
      <c r="AP2" s="64"/>
      <c r="AQ2" s="59" t="str">
        <f>Calculos!$F$2</f>
        <v/>
      </c>
      <c r="AR2" s="59"/>
      <c r="AS2" s="60"/>
    </row>
    <row r="3" spans="3:45" ht="16.2" thickBot="1" x14ac:dyDescent="0.35">
      <c r="C3" s="29"/>
      <c r="D3" s="29"/>
      <c r="E3" s="29"/>
      <c r="F3" s="29"/>
      <c r="H3" s="37" t="s">
        <v>25</v>
      </c>
      <c r="I3" s="38"/>
      <c r="J3" s="38"/>
      <c r="K3" s="38"/>
      <c r="L3" s="39"/>
      <c r="M3" s="26" t="s">
        <v>10</v>
      </c>
      <c r="O3" s="50" t="s">
        <v>26</v>
      </c>
      <c r="P3" s="51"/>
      <c r="Q3" s="51"/>
      <c r="R3" s="51"/>
      <c r="S3" s="52"/>
      <c r="T3" s="23">
        <v>1.75</v>
      </c>
      <c r="V3" s="65" t="s">
        <v>23</v>
      </c>
      <c r="W3" s="38"/>
      <c r="X3" s="38"/>
      <c r="Y3" s="38"/>
      <c r="Z3" s="38"/>
      <c r="AA3" s="38"/>
      <c r="AB3" s="38"/>
      <c r="AC3" s="38"/>
      <c r="AD3" s="38"/>
      <c r="AE3" s="61" t="e" cm="1">
        <f t="array" ref="AE3">_xlfn.XLOOKUP(Calculos!$M$3,Calculos!K3:K102,_xlfn.ANCHORARRAY(Calculos!I3))</f>
        <v>#N/A</v>
      </c>
      <c r="AF3" s="61"/>
      <c r="AG3" s="62"/>
      <c r="AH3" s="65" t="s">
        <v>23</v>
      </c>
      <c r="AI3" s="38"/>
      <c r="AJ3" s="38"/>
      <c r="AK3" s="38"/>
      <c r="AL3" s="38"/>
      <c r="AM3" s="38"/>
      <c r="AN3" s="38"/>
      <c r="AO3" s="38"/>
      <c r="AP3" s="38"/>
      <c r="AQ3" s="61" t="e" cm="1">
        <f t="array" ref="AQ3">_xlfn.XLOOKUP(Calculos!$M$3,Calculos!K3:K102,_xlfn.ANCHORARRAY(Calculos!I3))</f>
        <v>#N/A</v>
      </c>
      <c r="AR3" s="61"/>
      <c r="AS3" s="62"/>
    </row>
    <row r="4" spans="3:45" ht="16.2" thickBot="1" x14ac:dyDescent="0.35">
      <c r="C4" s="29"/>
      <c r="D4" s="29"/>
      <c r="E4" s="29"/>
      <c r="F4" s="29"/>
      <c r="H4" s="37" t="s">
        <v>26</v>
      </c>
      <c r="I4" s="38"/>
      <c r="J4" s="38"/>
      <c r="K4" s="38"/>
      <c r="L4" s="39"/>
      <c r="M4" s="27">
        <v>1.5</v>
      </c>
      <c r="O4" s="50" t="s">
        <v>27</v>
      </c>
      <c r="P4" s="51"/>
      <c r="Q4" s="51"/>
      <c r="R4" s="51"/>
      <c r="S4" s="52"/>
      <c r="T4" s="23">
        <v>1.2</v>
      </c>
      <c r="V4" s="65" t="e">
        <f>Calculos!$A$17</f>
        <v>#N/A</v>
      </c>
      <c r="W4" s="38"/>
      <c r="X4" s="38"/>
      <c r="Y4" s="38"/>
      <c r="Z4" s="38"/>
      <c r="AA4" s="38"/>
      <c r="AB4" s="38"/>
      <c r="AC4" s="38"/>
      <c r="AD4" s="38"/>
      <c r="AE4" s="61" t="e">
        <f>AE2*AE3</f>
        <v>#VALUE!</v>
      </c>
      <c r="AF4" s="61"/>
      <c r="AG4" s="62"/>
      <c r="AH4" s="65" t="e">
        <f>Calculos!$A$17</f>
        <v>#N/A</v>
      </c>
      <c r="AI4" s="38"/>
      <c r="AJ4" s="38"/>
      <c r="AK4" s="38"/>
      <c r="AL4" s="38"/>
      <c r="AM4" s="38"/>
      <c r="AN4" s="38"/>
      <c r="AO4" s="38"/>
      <c r="AP4" s="38"/>
      <c r="AQ4" s="61" t="e">
        <f>AQ2*AQ3</f>
        <v>#VALUE!</v>
      </c>
      <c r="AR4" s="61"/>
      <c r="AS4" s="62"/>
    </row>
    <row r="5" spans="3:45" ht="16.2" thickBot="1" x14ac:dyDescent="0.35">
      <c r="C5" s="29"/>
      <c r="D5" s="29"/>
      <c r="E5" s="29"/>
      <c r="F5" s="29"/>
      <c r="H5" s="37" t="s">
        <v>27</v>
      </c>
      <c r="I5" s="38"/>
      <c r="J5" s="38"/>
      <c r="K5" s="38"/>
      <c r="L5" s="39"/>
      <c r="M5" s="27">
        <v>1.5</v>
      </c>
      <c r="O5" s="50" t="s">
        <v>32</v>
      </c>
      <c r="P5" s="51"/>
      <c r="Q5" s="51"/>
      <c r="R5" s="51"/>
      <c r="S5" s="52"/>
      <c r="T5" s="24">
        <v>0.3</v>
      </c>
      <c r="V5" s="65" t="s">
        <v>33</v>
      </c>
      <c r="W5" s="38"/>
      <c r="X5" s="38"/>
      <c r="Y5" s="38"/>
      <c r="Z5" s="38"/>
      <c r="AA5" s="38"/>
      <c r="AB5" s="38"/>
      <c r="AC5" s="38"/>
      <c r="AD5" s="38"/>
      <c r="AE5" s="61" t="e">
        <f>IF($AE$3=1,0,_xlfn.XLOOKUP(BULBOCALC!$T$5,Calculos!N3:N38,Calculos!Q3:Q38))</f>
        <v>#N/A</v>
      </c>
      <c r="AF5" s="61"/>
      <c r="AG5" s="62"/>
      <c r="AH5" s="65" t="s">
        <v>33</v>
      </c>
      <c r="AI5" s="38"/>
      <c r="AJ5" s="38"/>
      <c r="AK5" s="38"/>
      <c r="AL5" s="38"/>
      <c r="AM5" s="38"/>
      <c r="AN5" s="38"/>
      <c r="AO5" s="38"/>
      <c r="AP5" s="38"/>
      <c r="AQ5" s="61" t="e">
        <f>IF($AE$3=1,0,_xlfn.XLOOKUP(BULBOCALC!$M$6,Calculos!N3:N38,Calculos!Q3:Q38))</f>
        <v>#N/A</v>
      </c>
      <c r="AR5" s="61"/>
      <c r="AS5" s="62"/>
    </row>
    <row r="6" spans="3:45" ht="16.2" thickBot="1" x14ac:dyDescent="0.35">
      <c r="C6" s="29"/>
      <c r="D6" s="29"/>
      <c r="E6" s="29"/>
      <c r="F6" s="29"/>
      <c r="H6" s="37" t="s">
        <v>32</v>
      </c>
      <c r="I6" s="38"/>
      <c r="J6" s="38"/>
      <c r="K6" s="38"/>
      <c r="L6" s="39"/>
      <c r="M6" s="28">
        <v>0.2</v>
      </c>
      <c r="O6" s="50" t="s">
        <v>46</v>
      </c>
      <c r="P6" s="51"/>
      <c r="Q6" s="51"/>
      <c r="R6" s="51"/>
      <c r="S6" s="52"/>
      <c r="T6" s="21">
        <v>2</v>
      </c>
      <c r="V6" s="54" t="e">
        <f>IF($AE$3=1,"O espaçamento entre emissores é zero, pois há somente um emissor por planta.","")</f>
        <v>#N/A</v>
      </c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 t="e">
        <f>IF($AE$3=1,"O espaçamento entre emissores é zero, pois há somente um emissor por planta.","")</f>
        <v>#N/A</v>
      </c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</row>
    <row r="7" spans="3:45" ht="16.2" thickBot="1" x14ac:dyDescent="0.3">
      <c r="C7" s="29"/>
      <c r="D7" s="29"/>
      <c r="E7" s="29"/>
      <c r="F7" s="29"/>
      <c r="H7" s="34" t="s">
        <v>61</v>
      </c>
      <c r="I7" s="35"/>
      <c r="J7" s="35"/>
      <c r="K7" s="35"/>
      <c r="L7" s="35"/>
      <c r="M7" s="36"/>
      <c r="O7" s="50" t="s">
        <v>58</v>
      </c>
      <c r="P7" s="51"/>
      <c r="Q7" s="51"/>
      <c r="R7" s="51"/>
      <c r="S7" s="52"/>
      <c r="T7" s="21">
        <v>2</v>
      </c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</row>
    <row r="8" spans="3:45" ht="15.6" x14ac:dyDescent="0.3">
      <c r="C8" s="30"/>
      <c r="D8" s="30"/>
      <c r="E8" s="30"/>
      <c r="F8" s="30"/>
      <c r="O8" s="55" t="s">
        <v>59</v>
      </c>
      <c r="P8" s="55"/>
      <c r="Q8" s="55"/>
      <c r="R8" s="55"/>
      <c r="S8" s="55"/>
      <c r="T8" s="55"/>
    </row>
    <row r="9" spans="3:45" x14ac:dyDescent="0.3">
      <c r="H9" s="13"/>
      <c r="O9" s="20" t="s">
        <v>47</v>
      </c>
      <c r="P9" s="53" t="s">
        <v>60</v>
      </c>
      <c r="Q9" s="53"/>
      <c r="R9" s="53" t="s">
        <v>50</v>
      </c>
      <c r="S9" s="53"/>
      <c r="T9" s="53"/>
    </row>
    <row r="10" spans="3:45" x14ac:dyDescent="0.3">
      <c r="H10" s="12"/>
      <c r="O10" s="10">
        <f>IF(T6&lt;&gt;0,0,"")</f>
        <v>0</v>
      </c>
      <c r="P10" s="33">
        <f>IF(O10=0,0,"")</f>
        <v>0</v>
      </c>
      <c r="Q10" s="33"/>
      <c r="R10" s="33">
        <v>33</v>
      </c>
      <c r="S10" s="33"/>
      <c r="T10" s="33"/>
    </row>
    <row r="11" spans="3:45" x14ac:dyDescent="0.3">
      <c r="O11" s="10" cm="1">
        <f t="array" ref="O11:O12">IF(T6="","",_xlfn.SEQUENCE($T$6))</f>
        <v>1</v>
      </c>
      <c r="P11" s="33">
        <f t="shared" ref="P11:P16" si="0">IF($T$7="","",IF(O11&lt;&gt;0,$T$7+P10,""))</f>
        <v>2</v>
      </c>
      <c r="Q11" s="33"/>
      <c r="R11" s="33">
        <v>37</v>
      </c>
      <c r="S11" s="33"/>
      <c r="T11" s="33"/>
    </row>
    <row r="12" spans="3:45" x14ac:dyDescent="0.3">
      <c r="O12" s="10">
        <v>2</v>
      </c>
      <c r="P12" s="33">
        <f t="shared" si="0"/>
        <v>4</v>
      </c>
      <c r="Q12" s="33"/>
      <c r="R12" s="33">
        <v>39</v>
      </c>
      <c r="S12" s="33"/>
      <c r="T12" s="33"/>
    </row>
    <row r="13" spans="3:45" x14ac:dyDescent="0.3">
      <c r="P13" s="33" t="str">
        <f t="shared" si="0"/>
        <v/>
      </c>
      <c r="Q13" s="33"/>
      <c r="R13" s="33">
        <v>37</v>
      </c>
      <c r="S13" s="33"/>
      <c r="T13" s="33"/>
    </row>
    <row r="14" spans="3:45" x14ac:dyDescent="0.3">
      <c r="P14" s="33" t="str">
        <f t="shared" si="0"/>
        <v/>
      </c>
      <c r="Q14" s="33"/>
      <c r="R14" s="33">
        <v>34</v>
      </c>
      <c r="S14" s="33"/>
      <c r="T14" s="33"/>
    </row>
    <row r="15" spans="3:45" x14ac:dyDescent="0.3">
      <c r="P15" s="33" t="str">
        <f t="shared" si="0"/>
        <v/>
      </c>
      <c r="Q15" s="33"/>
      <c r="R15" s="33">
        <v>30</v>
      </c>
      <c r="S15" s="33"/>
      <c r="T15" s="33"/>
    </row>
    <row r="16" spans="3:45" x14ac:dyDescent="0.3">
      <c r="P16" s="33" t="str">
        <f t="shared" si="0"/>
        <v/>
      </c>
      <c r="Q16" s="33"/>
      <c r="R16" s="33">
        <v>27</v>
      </c>
      <c r="S16" s="33"/>
      <c r="T16" s="33"/>
    </row>
    <row r="17" spans="16:20" x14ac:dyDescent="0.3">
      <c r="P17" s="33" t="str">
        <f t="shared" ref="P17:P20" si="1">IF($T$7="","",IF(O17&lt;&gt;0,$T$7+P16,""))</f>
        <v/>
      </c>
      <c r="Q17" s="33"/>
      <c r="R17" s="33"/>
      <c r="S17" s="33"/>
      <c r="T17" s="33"/>
    </row>
    <row r="18" spans="16:20" x14ac:dyDescent="0.3">
      <c r="P18" s="33" t="str">
        <f t="shared" si="1"/>
        <v/>
      </c>
      <c r="Q18" s="33"/>
      <c r="R18" s="33"/>
      <c r="S18" s="33"/>
      <c r="T18" s="33"/>
    </row>
    <row r="19" spans="16:20" x14ac:dyDescent="0.3">
      <c r="P19" s="33" t="str">
        <f t="shared" si="1"/>
        <v/>
      </c>
      <c r="Q19" s="33"/>
      <c r="R19" s="33"/>
      <c r="S19" s="33"/>
      <c r="T19" s="33"/>
    </row>
    <row r="20" spans="16:20" x14ac:dyDescent="0.3">
      <c r="P20" s="33" t="str">
        <f t="shared" si="1"/>
        <v/>
      </c>
      <c r="Q20" s="33"/>
      <c r="R20" s="33"/>
      <c r="S20" s="33"/>
      <c r="T20" s="33"/>
    </row>
    <row r="359" spans="1:1" x14ac:dyDescent="0.3">
      <c r="A359" s="10">
        <v>2</v>
      </c>
    </row>
  </sheetData>
  <protectedRanges>
    <protectedRange sqref="M2:M6" name="Intervalo1"/>
  </protectedRanges>
  <mergeCells count="60">
    <mergeCell ref="AH4:AP4"/>
    <mergeCell ref="AQ4:AS4"/>
    <mergeCell ref="AH5:AP5"/>
    <mergeCell ref="AQ5:AS5"/>
    <mergeCell ref="AH6:AS7"/>
    <mergeCell ref="AH1:AS1"/>
    <mergeCell ref="AH2:AP2"/>
    <mergeCell ref="AQ2:AS2"/>
    <mergeCell ref="AH3:AP3"/>
    <mergeCell ref="AQ3:AS3"/>
    <mergeCell ref="V1:AG1"/>
    <mergeCell ref="AE2:AG2"/>
    <mergeCell ref="AE3:AG3"/>
    <mergeCell ref="AE4:AG4"/>
    <mergeCell ref="AE5:AG5"/>
    <mergeCell ref="V2:AD2"/>
    <mergeCell ref="V3:AD3"/>
    <mergeCell ref="V4:AD4"/>
    <mergeCell ref="V5:AD5"/>
    <mergeCell ref="V6:AG7"/>
    <mergeCell ref="O6:S6"/>
    <mergeCell ref="O7:S7"/>
    <mergeCell ref="O8:T8"/>
    <mergeCell ref="P9:Q9"/>
    <mergeCell ref="O5:S5"/>
    <mergeCell ref="R9:T9"/>
    <mergeCell ref="R10:T10"/>
    <mergeCell ref="R11:T11"/>
    <mergeCell ref="R12:T12"/>
    <mergeCell ref="O1:T1"/>
    <mergeCell ref="O2:S2"/>
    <mergeCell ref="O3:S3"/>
    <mergeCell ref="H4:L4"/>
    <mergeCell ref="O4:S4"/>
    <mergeCell ref="C1:F2"/>
    <mergeCell ref="H5:L5"/>
    <mergeCell ref="H1:M1"/>
    <mergeCell ref="H2:L2"/>
    <mergeCell ref="H3:L3"/>
    <mergeCell ref="H7:M7"/>
    <mergeCell ref="H6:L6"/>
    <mergeCell ref="R17:T17"/>
    <mergeCell ref="R18:T18"/>
    <mergeCell ref="R19:T19"/>
    <mergeCell ref="R14:T14"/>
    <mergeCell ref="R15:T15"/>
    <mergeCell ref="R16:T16"/>
    <mergeCell ref="P14:Q14"/>
    <mergeCell ref="P15:Q15"/>
    <mergeCell ref="P16:Q16"/>
    <mergeCell ref="P10:Q10"/>
    <mergeCell ref="P11:Q11"/>
    <mergeCell ref="P12:Q12"/>
    <mergeCell ref="P13:Q13"/>
    <mergeCell ref="R13:T13"/>
    <mergeCell ref="R20:T20"/>
    <mergeCell ref="P17:Q17"/>
    <mergeCell ref="P18:Q18"/>
    <mergeCell ref="P19:Q19"/>
    <mergeCell ref="P20:Q20"/>
  </mergeCells>
  <conditionalFormatting sqref="O10:Q20">
    <cfRule type="expression" dxfId="2" priority="3">
      <formula>IF(O10&lt;&gt;"","Verdadeiro","Falso")</formula>
    </cfRule>
  </conditionalFormatting>
  <conditionalFormatting sqref="R10:R12">
    <cfRule type="expression" dxfId="1" priority="9">
      <formula>IF(P10&lt;&gt;"","Verdadeiro","Falso")</formula>
    </cfRule>
  </conditionalFormatting>
  <conditionalFormatting sqref="R10:R20">
    <cfRule type="expression" dxfId="0" priority="2">
      <formula>IF(O10&lt;&gt;"","Verdadeiro","Falso")</formula>
    </cfRule>
  </conditionalFormatting>
  <dataValidations count="1">
    <dataValidation type="decimal" errorStyle="information" allowBlank="1" showInputMessage="1" showErrorMessage="1" error="Número mínimo de medição: 1_x000a_Número máximo de medição: 10" sqref="T6" xr:uid="{AD75D867-0B53-4457-9162-6242E78B92D6}">
      <formula1>1</formula1>
      <formula2>10</formula2>
    </dataValidation>
  </dataValidations>
  <pageMargins left="0.511811024" right="0.511811024" top="0.78740157499999996" bottom="0.78740157499999996" header="0.31496062000000002" footer="0.31496062000000002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4" r:id="rId3" name="Button 16">
              <controlPr defaultSize="0" print="0" autoFill="0" autoPict="0" macro="[0]!BotãosIM_Clique">
                <anchor moveWithCells="1" sizeWithCells="1">
                  <from>
                    <xdr:col>2</xdr:col>
                    <xdr:colOff>198120</xdr:colOff>
                    <xdr:row>2</xdr:row>
                    <xdr:rowOff>68580</xdr:rowOff>
                  </from>
                  <to>
                    <xdr:col>3</xdr:col>
                    <xdr:colOff>579120</xdr:colOff>
                    <xdr:row>3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4" name="Button 17">
              <controlPr defaultSize="0" print="0" autoFill="0" autoPict="0" macro="[0]!BotãoNÃO_Clique">
                <anchor moveWithCells="1" sizeWithCells="1">
                  <from>
                    <xdr:col>4</xdr:col>
                    <xdr:colOff>15240</xdr:colOff>
                    <xdr:row>2</xdr:row>
                    <xdr:rowOff>68580</xdr:rowOff>
                  </from>
                  <to>
                    <xdr:col>5</xdr:col>
                    <xdr:colOff>396240</xdr:colOff>
                    <xdr:row>3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5" name="Button 18">
              <controlPr defaultSize="0" print="0" autoFill="0" autoPict="0" macro="[0]!BotãoReiniciar_Clique">
                <anchor moveWithCells="1" sizeWithCells="1">
                  <from>
                    <xdr:col>2</xdr:col>
                    <xdr:colOff>190500</xdr:colOff>
                    <xdr:row>4</xdr:row>
                    <xdr:rowOff>114300</xdr:rowOff>
                  </from>
                  <to>
                    <xdr:col>5</xdr:col>
                    <xdr:colOff>388620</xdr:colOff>
                    <xdr:row>6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6" name="Button 23">
              <controlPr defaultSize="0" print="0" autoFill="0" autoPict="0" macro="[0]!Macro2">
                <anchor moveWithCells="1" sizeWithCells="1">
                  <from>
                    <xdr:col>2</xdr:col>
                    <xdr:colOff>60960</xdr:colOff>
                    <xdr:row>23</xdr:row>
                    <xdr:rowOff>53340</xdr:rowOff>
                  </from>
                  <to>
                    <xdr:col>5</xdr:col>
                    <xdr:colOff>411480</xdr:colOff>
                    <xdr:row>25</xdr:row>
                    <xdr:rowOff>53340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EC3CA34-A155-48D7-8730-AB0BDA2C2B33}">
          <x14:formula1>
            <xm:f>Planilha3!$B$2:$B$3</xm:f>
          </x14:formula1>
          <xm:sqref>M3 T2</xm:sqref>
        </x14:dataValidation>
        <x14:dataValidation type="list" allowBlank="1" showInputMessage="1" showErrorMessage="1" xr:uid="{06B5F18F-6FC8-4652-932E-FC5ED7393BEA}">
          <x14:formula1>
            <xm:f>Calculos!$N$3:$N$38</xm:f>
          </x14:formula1>
          <xm:sqref>M6 T5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17EA-7238-4852-8B10-4E164CC5BA96}">
  <sheetPr codeName="Planilha6"/>
  <dimension ref="A1"/>
  <sheetViews>
    <sheetView zoomScale="115" zoomScaleNormal="115" workbookViewId="0">
      <selection activeCell="K22" sqref="K22"/>
    </sheetView>
  </sheetViews>
  <sheetFormatPr defaultRowHeight="14.4" x14ac:dyDescent="0.3"/>
  <cols>
    <col min="1" max="1" width="3.21875" customWidth="1"/>
    <col min="9" max="21" width="8.88671875" customWidth="1"/>
  </cols>
  <sheetData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9F127-4A1B-4355-822D-A4F5E5FD7905}">
  <sheetPr codeName="Planilha3"/>
  <dimension ref="A1:AC102"/>
  <sheetViews>
    <sheetView topLeftCell="J1" zoomScale="160" zoomScaleNormal="160" workbookViewId="0">
      <selection activeCell="R6" sqref="R6"/>
    </sheetView>
  </sheetViews>
  <sheetFormatPr defaultRowHeight="13.8" x14ac:dyDescent="0.3"/>
  <cols>
    <col min="1" max="1" width="8.88671875" style="1"/>
    <col min="2" max="2" width="9.5546875" style="1" bestFit="1" customWidth="1"/>
    <col min="3" max="5" width="8.88671875" style="1"/>
    <col min="6" max="6" width="9.77734375" style="1" bestFit="1" customWidth="1"/>
    <col min="7" max="10" width="8.88671875" style="1"/>
    <col min="11" max="11" width="14.109375" style="1" bestFit="1" customWidth="1"/>
    <col min="12" max="22" width="8.88671875" style="1"/>
    <col min="23" max="23" width="13.33203125" style="1" bestFit="1" customWidth="1"/>
    <col min="24" max="24" width="10.77734375" style="1" bestFit="1" customWidth="1"/>
    <col min="25" max="27" width="8.88671875" style="1"/>
    <col min="28" max="28" width="9.33203125" style="1" bestFit="1" customWidth="1"/>
    <col min="29" max="16384" width="8.88671875" style="1"/>
  </cols>
  <sheetData>
    <row r="1" spans="1:29" x14ac:dyDescent="0.3">
      <c r="A1" s="66" t="s">
        <v>4</v>
      </c>
      <c r="B1" s="66"/>
      <c r="C1" s="66"/>
      <c r="E1" s="66" t="s">
        <v>18</v>
      </c>
      <c r="F1" s="66"/>
      <c r="G1" s="66"/>
      <c r="I1" s="69" t="s">
        <v>23</v>
      </c>
      <c r="J1" s="69"/>
      <c r="K1" s="69"/>
      <c r="L1" s="8"/>
      <c r="N1" s="8" t="s">
        <v>31</v>
      </c>
      <c r="O1" s="8"/>
      <c r="P1" s="8"/>
      <c r="Q1" s="8"/>
      <c r="S1" s="2" t="s">
        <v>47</v>
      </c>
      <c r="T1" s="2" t="s">
        <v>48</v>
      </c>
      <c r="U1" s="2" t="s">
        <v>51</v>
      </c>
      <c r="V1" s="2" t="s">
        <v>52</v>
      </c>
      <c r="W1" s="2" t="s">
        <v>44</v>
      </c>
      <c r="X1" s="2" t="s">
        <v>22</v>
      </c>
      <c r="Z1" s="1" t="s">
        <v>44</v>
      </c>
      <c r="AA1" s="1" t="s">
        <v>51</v>
      </c>
      <c r="AB1" s="1" t="s">
        <v>53</v>
      </c>
      <c r="AC1" s="1" t="s">
        <v>52</v>
      </c>
    </row>
    <row r="2" spans="1:29" x14ac:dyDescent="0.3">
      <c r="A2" s="67" t="s">
        <v>2</v>
      </c>
      <c r="B2" s="14" t="str">
        <f>IF(Planilha4!A1="","",IF(Planilha4!A1="Sim",Calculos!$T$14,BULBOCALC!$M$2))</f>
        <v/>
      </c>
      <c r="C2" s="1" t="s">
        <v>3</v>
      </c>
      <c r="E2" s="1" t="s">
        <v>19</v>
      </c>
      <c r="F2" s="17" t="str">
        <f>IF(B3="","",(PI()*(B3^2))/4)</f>
        <v/>
      </c>
      <c r="G2" s="1" t="s">
        <v>17</v>
      </c>
      <c r="I2" s="2" t="s">
        <v>21</v>
      </c>
      <c r="J2" s="2" t="s">
        <v>19</v>
      </c>
      <c r="K2" s="8" t="s">
        <v>22</v>
      </c>
      <c r="L2" s="8"/>
      <c r="N2" s="69" t="s">
        <v>24</v>
      </c>
      <c r="O2" s="69"/>
      <c r="P2" s="2" t="s">
        <v>34</v>
      </c>
      <c r="Q2" s="2" t="s">
        <v>35</v>
      </c>
      <c r="S2" s="1">
        <f>IF(BULBOCALC!$T$6&lt;&gt;0,0,"")</f>
        <v>0</v>
      </c>
      <c r="T2" s="1">
        <f>IF(S2=0,0,"")</f>
        <v>0</v>
      </c>
      <c r="U2" s="1">
        <f>IF(BULBOCALC!R10="","",IF(BULBOCALC!R10&lt;&gt;0,(BULBOCALC!R10/2)*-1,""))</f>
        <v>-16.5</v>
      </c>
      <c r="V2" s="1">
        <f>IF(U2="","",U2*-1)</f>
        <v>16.5</v>
      </c>
      <c r="W2" s="1" t="str">
        <f>IF(S2=0,"DS","")</f>
        <v>DS</v>
      </c>
      <c r="X2" s="1" t="str">
        <f>IF(BULBOCALC!O10&lt;&gt;"","Verdadeiro","Falso")</f>
        <v>Verdadeiro</v>
      </c>
      <c r="Z2" s="67" t="str">
        <f>IF(W2&lt;&gt;"",W2,"")</f>
        <v>DS</v>
      </c>
      <c r="AA2" s="1">
        <f>IF(U2&lt;&gt;0,U2,"")</f>
        <v>-16.5</v>
      </c>
      <c r="AB2" s="1">
        <f>IF(S3=1,0,"")</f>
        <v>0</v>
      </c>
      <c r="AC2" s="1">
        <f>IF(V2&lt;&gt;0,V2,"")</f>
        <v>16.5</v>
      </c>
    </row>
    <row r="3" spans="1:29" x14ac:dyDescent="0.3">
      <c r="A3" s="67"/>
      <c r="B3" s="3" t="str">
        <f>IF(B2="","",B2/100)</f>
        <v/>
      </c>
      <c r="C3" s="1" t="s">
        <v>5</v>
      </c>
      <c r="I3" s="1" cm="1">
        <f t="array" ref="I3:I102">_xlfn.SEQUENCE(100)</f>
        <v>1</v>
      </c>
      <c r="J3" s="7" t="e">
        <f>$F$2*I3</f>
        <v>#VALUE!</v>
      </c>
      <c r="K3" s="1" t="e">
        <f>IF(J3&gt;=$F$5,"OK", "N° Insuficiente")</f>
        <v>#VALUE!</v>
      </c>
      <c r="M3" s="1" t="s">
        <v>30</v>
      </c>
      <c r="N3" s="6">
        <v>0.15</v>
      </c>
      <c r="O3" s="3">
        <f>N3</f>
        <v>0.15</v>
      </c>
      <c r="P3" s="3" t="e">
        <f>($B$3/2)*(2-O3)</f>
        <v>#VALUE!</v>
      </c>
      <c r="Q3" s="31" t="e">
        <f>P3*100</f>
        <v>#VALUE!</v>
      </c>
      <c r="S3" s="1" cm="1">
        <f t="array" ref="S3:S4">_xlfn.SEQUENCE(BULBOCALC!$T$6)</f>
        <v>1</v>
      </c>
      <c r="T3" s="1">
        <f>IF(BULBOCALC!P11="","",IF(BULBOCALC!P11&lt;&gt;0,BULBOCALC!P11*-1,""))</f>
        <v>-2</v>
      </c>
      <c r="U3" s="1">
        <f>IF(BULBOCALC!R11="","",IF(BULBOCALC!R11&lt;&gt;0,(BULBOCALC!R11/2)*-1,""))</f>
        <v>-18.5</v>
      </c>
      <c r="V3" s="1">
        <f t="shared" ref="V3:V4" si="0">IF(U3="","",U3*-1)</f>
        <v>18.5</v>
      </c>
      <c r="W3" s="1" t="str">
        <f>IF(S3=1,"D1","")</f>
        <v>D1</v>
      </c>
      <c r="X3" s="1" t="str">
        <f>IF(BULBOCALC!O11&lt;&gt;"","Verdadeiro","Falso")</f>
        <v>Verdadeiro</v>
      </c>
      <c r="Z3" s="67"/>
      <c r="AA3" s="1">
        <f>IF(V2&lt;&gt;0,0,"")</f>
        <v>0</v>
      </c>
      <c r="AB3" s="1">
        <f>T2</f>
        <v>0</v>
      </c>
      <c r="AC3" s="1">
        <f>AA3</f>
        <v>0</v>
      </c>
    </row>
    <row r="4" spans="1:29" x14ac:dyDescent="0.3">
      <c r="A4" s="66" t="s">
        <v>13</v>
      </c>
      <c r="B4" s="66"/>
      <c r="C4" s="66"/>
      <c r="E4" s="66" t="s">
        <v>20</v>
      </c>
      <c r="F4" s="66"/>
      <c r="G4" s="66"/>
      <c r="I4" s="1">
        <v>2</v>
      </c>
      <c r="J4" s="7" t="e">
        <f t="shared" ref="J4:J67" si="1">$F$2*I4</f>
        <v>#VALUE!</v>
      </c>
      <c r="K4" s="1" t="e">
        <f t="shared" ref="K4:K67" si="2">IF(J4&gt;=$F$5,"OK", "N° Insuficiente")</f>
        <v>#VALUE!</v>
      </c>
      <c r="N4" s="6">
        <v>0.16</v>
      </c>
      <c r="O4" s="3">
        <f t="shared" ref="O4:O38" si="3">N4</f>
        <v>0.16</v>
      </c>
      <c r="P4" s="3" t="e">
        <f t="shared" ref="P4:P38" si="4">($B$3/2)*(2-O4)</f>
        <v>#VALUE!</v>
      </c>
      <c r="Q4" s="31" t="e">
        <f t="shared" ref="Q4:Q38" si="5">P4*100</f>
        <v>#VALUE!</v>
      </c>
      <c r="S4" s="1">
        <v>2</v>
      </c>
      <c r="T4" s="1">
        <f>IF(BULBOCALC!P12="","",IF(BULBOCALC!P12&lt;&gt;0,BULBOCALC!P12*-1,""))</f>
        <v>-4</v>
      </c>
      <c r="U4" s="1">
        <f>IF(BULBOCALC!R12="","",IF(BULBOCALC!R12&lt;&gt;0,(BULBOCALC!R12/2)*-1,""))</f>
        <v>-19.5</v>
      </c>
      <c r="V4" s="1">
        <f t="shared" si="0"/>
        <v>19.5</v>
      </c>
      <c r="W4" s="1" t="str">
        <f>IF(S4=2,"D2","")</f>
        <v>D2</v>
      </c>
      <c r="X4" s="1" t="str">
        <f>IF(BULBOCALC!O12&lt;&gt;"","Verdadeiro","Falso")</f>
        <v>Verdadeiro</v>
      </c>
      <c r="Z4" s="67" t="str">
        <f>IF(W3&lt;&gt;"",W3,"")</f>
        <v>D1</v>
      </c>
      <c r="AA4" s="1">
        <f>IF(U3&lt;&gt;0,U3,"")</f>
        <v>-18.5</v>
      </c>
      <c r="AB4" s="1">
        <f>IF(AB2=0,0,"")</f>
        <v>0</v>
      </c>
      <c r="AC4" s="1">
        <f>IF(V3&lt;&gt;0,V3,"")</f>
        <v>18.5</v>
      </c>
    </row>
    <row r="5" spans="1:29" ht="16.2" customHeight="1" x14ac:dyDescent="0.3">
      <c r="A5" s="1" t="s">
        <v>8</v>
      </c>
      <c r="B5" s="71" t="str">
        <f>IF(Planilha4!A1="Sim",BULBOCALC!$T$2,IF(Planilha4!A1="Não",BULBOCALC!$M$3,""))</f>
        <v/>
      </c>
      <c r="C5" s="71"/>
      <c r="E5" s="67" t="s">
        <v>14</v>
      </c>
      <c r="F5" s="68" t="str">
        <f>IF(B3="","",$B$11*$B$7)</f>
        <v/>
      </c>
      <c r="G5" s="67" t="s">
        <v>17</v>
      </c>
      <c r="I5" s="1">
        <v>3</v>
      </c>
      <c r="J5" s="7" t="e">
        <f t="shared" si="1"/>
        <v>#VALUE!</v>
      </c>
      <c r="K5" s="1" t="e">
        <f t="shared" si="2"/>
        <v>#VALUE!</v>
      </c>
      <c r="N5" s="6">
        <v>0.17</v>
      </c>
      <c r="O5" s="3">
        <f t="shared" si="3"/>
        <v>0.17</v>
      </c>
      <c r="P5" s="3" t="e">
        <f t="shared" si="4"/>
        <v>#VALUE!</v>
      </c>
      <c r="Q5" s="31" t="e">
        <f t="shared" si="5"/>
        <v>#VALUE!</v>
      </c>
      <c r="T5" s="1" t="str">
        <f>IF(BULBOCALC!P13="","",IF(BULBOCALC!P13&lt;&gt;0,BULBOCALC!P13*-1,""))</f>
        <v/>
      </c>
      <c r="U5" s="1">
        <f>IF(BULBOCALC!R13="","",IF(BULBOCALC!R13&lt;&gt;0,(BULBOCALC!R13/2)*-1,""))</f>
        <v>-18.5</v>
      </c>
      <c r="V5" s="1">
        <f t="shared" ref="V5:V9" si="6">IF(U5="","",U5*-1)</f>
        <v>18.5</v>
      </c>
      <c r="W5" s="1" t="str">
        <f>IF(S5=3,"D3","")</f>
        <v/>
      </c>
      <c r="X5" s="1" t="str">
        <f>IF(BULBOCALC!O13&lt;&gt;"","Verdadeiro","Falso")</f>
        <v>Falso</v>
      </c>
      <c r="Z5" s="67"/>
      <c r="AA5" s="1">
        <f>IF(V3&lt;&gt;0,0,"")</f>
        <v>0</v>
      </c>
      <c r="AB5" s="1">
        <f>IF(T3&lt;&gt;"",T3,"")</f>
        <v>-2</v>
      </c>
      <c r="AC5" s="1">
        <f>AA5</f>
        <v>0</v>
      </c>
    </row>
    <row r="6" spans="1:29" x14ac:dyDescent="0.3">
      <c r="A6" s="67" t="s">
        <v>6</v>
      </c>
      <c r="B6" s="72" t="str">
        <f>IF(B5="","",_xlfn.XLOOKUP($B$5,Planilha3!B2:B3,Planilha3!C2:C3))</f>
        <v/>
      </c>
      <c r="C6" s="72"/>
      <c r="E6" s="67"/>
      <c r="F6" s="68"/>
      <c r="G6" s="67"/>
      <c r="I6" s="1">
        <v>4</v>
      </c>
      <c r="J6" s="7" t="e">
        <f t="shared" si="1"/>
        <v>#VALUE!</v>
      </c>
      <c r="K6" s="1" t="e">
        <f t="shared" si="2"/>
        <v>#VALUE!</v>
      </c>
      <c r="N6" s="6">
        <v>0.18</v>
      </c>
      <c r="O6" s="3">
        <f t="shared" si="3"/>
        <v>0.18</v>
      </c>
      <c r="P6" s="3" t="e">
        <f t="shared" si="4"/>
        <v>#VALUE!</v>
      </c>
      <c r="Q6" s="31" t="e">
        <f t="shared" si="5"/>
        <v>#VALUE!</v>
      </c>
      <c r="T6" s="1" t="str">
        <f>IF(BULBOCALC!P14="","",IF(BULBOCALC!P14&lt;&gt;0,BULBOCALC!P14*-1,""))</f>
        <v/>
      </c>
      <c r="U6" s="1">
        <f>IF(BULBOCALC!R14="","",IF(BULBOCALC!R14&lt;&gt;0,(BULBOCALC!R14/2)*-1,""))</f>
        <v>-17</v>
      </c>
      <c r="V6" s="1">
        <f t="shared" si="6"/>
        <v>17</v>
      </c>
      <c r="W6" s="1" t="str">
        <f>IF(S6=4,"D4","")</f>
        <v/>
      </c>
      <c r="X6" s="1" t="str">
        <f>IF(BULBOCALC!O14&lt;&gt;"","Verdadeiro","Falso")</f>
        <v>Falso</v>
      </c>
      <c r="Z6" s="67" t="str">
        <f>IF(W4&lt;&gt;"",W4,"")</f>
        <v>D2</v>
      </c>
      <c r="AA6" s="1">
        <f>IF(U4&lt;&gt;0,U4,"")</f>
        <v>-19.5</v>
      </c>
      <c r="AB6" s="1">
        <f>IF(AB4=0,0,"")</f>
        <v>0</v>
      </c>
      <c r="AC6" s="1">
        <f>IF(V4&lt;&gt;0,V4,"")</f>
        <v>19.5</v>
      </c>
    </row>
    <row r="7" spans="1:29" x14ac:dyDescent="0.3">
      <c r="A7" s="67"/>
      <c r="B7" s="73" t="str">
        <f>B6</f>
        <v/>
      </c>
      <c r="C7" s="73"/>
      <c r="E7" s="70" t="str">
        <f>IF(F5="","",IF(F2&gt;=F5,"Um emissor é suficiente","Verificar o n° de emissores"))</f>
        <v/>
      </c>
      <c r="F7" s="70"/>
      <c r="G7" s="70"/>
      <c r="I7" s="1">
        <v>5</v>
      </c>
      <c r="J7" s="7" t="e">
        <f t="shared" si="1"/>
        <v>#VALUE!</v>
      </c>
      <c r="K7" s="1" t="e">
        <f t="shared" si="2"/>
        <v>#VALUE!</v>
      </c>
      <c r="N7" s="6">
        <v>0.19</v>
      </c>
      <c r="O7" s="3">
        <f t="shared" si="3"/>
        <v>0.19</v>
      </c>
      <c r="P7" s="3" t="e">
        <f t="shared" si="4"/>
        <v>#VALUE!</v>
      </c>
      <c r="Q7" s="31" t="e">
        <f t="shared" si="5"/>
        <v>#VALUE!</v>
      </c>
      <c r="T7" s="1" t="str">
        <f>IF(BULBOCALC!P15="","",IF(BULBOCALC!P15&lt;&gt;0,BULBOCALC!P15*-1,""))</f>
        <v/>
      </c>
      <c r="U7" s="1">
        <f>IF(BULBOCALC!R15="","",IF(BULBOCALC!R15&lt;&gt;0,(BULBOCALC!R15/2)*-1,""))</f>
        <v>-15</v>
      </c>
      <c r="V7" s="1">
        <f t="shared" si="6"/>
        <v>15</v>
      </c>
      <c r="W7" s="1" t="str">
        <f>IF(S7=5,"D5","")</f>
        <v/>
      </c>
      <c r="X7" s="1" t="str">
        <f>IF(BULBOCALC!O15&lt;&gt;"","Verdadeiro","Falso")</f>
        <v>Falso</v>
      </c>
      <c r="Z7" s="67"/>
      <c r="AA7" s="1">
        <f>IF(V4&lt;&gt;0,0,"")</f>
        <v>0</v>
      </c>
      <c r="AB7" s="1">
        <f>IF(T4&lt;&gt;"",T4,"")</f>
        <v>-4</v>
      </c>
      <c r="AC7" s="1">
        <f>AA7</f>
        <v>0</v>
      </c>
    </row>
    <row r="8" spans="1:29" x14ac:dyDescent="0.3">
      <c r="A8" s="66" t="s">
        <v>15</v>
      </c>
      <c r="B8" s="66"/>
      <c r="C8" s="66"/>
      <c r="I8" s="1">
        <v>6</v>
      </c>
      <c r="J8" s="7" t="e">
        <f t="shared" si="1"/>
        <v>#VALUE!</v>
      </c>
      <c r="K8" s="1" t="e">
        <f t="shared" si="2"/>
        <v>#VALUE!</v>
      </c>
      <c r="N8" s="6">
        <v>0.2</v>
      </c>
      <c r="O8" s="3">
        <f t="shared" si="3"/>
        <v>0.2</v>
      </c>
      <c r="P8" s="3" t="e">
        <f t="shared" si="4"/>
        <v>#VALUE!</v>
      </c>
      <c r="Q8" s="31" t="e">
        <f t="shared" si="5"/>
        <v>#VALUE!</v>
      </c>
      <c r="T8" s="1" t="str">
        <f>IF(BULBOCALC!P16="","",IF(BULBOCALC!P16&lt;&gt;0,BULBOCALC!P16*-1,""))</f>
        <v/>
      </c>
      <c r="U8" s="1">
        <f>IF(BULBOCALC!R16="","",IF(BULBOCALC!R16&lt;&gt;0,(BULBOCALC!R16/2)*-1,""))</f>
        <v>-13.5</v>
      </c>
      <c r="V8" s="1">
        <f t="shared" si="6"/>
        <v>13.5</v>
      </c>
      <c r="W8" s="1" t="str">
        <f>IF(S8=6,"D6","")</f>
        <v/>
      </c>
      <c r="X8" s="1" t="str">
        <f>IF(BULBOCALC!O16&lt;&gt;"","Verdadeiro","Falso")</f>
        <v>Falso</v>
      </c>
      <c r="Z8" s="67" t="str">
        <f>IF(W5&lt;&gt;"",W5,"")</f>
        <v/>
      </c>
      <c r="AA8" s="1">
        <f>IF(U5&lt;&gt;0,U5,"")</f>
        <v>-18.5</v>
      </c>
      <c r="AB8" s="1">
        <f>IF(AB6=0,0,"")</f>
        <v>0</v>
      </c>
      <c r="AC8" s="1">
        <f>IF(V5&lt;&gt;0,V5,"")</f>
        <v>18.5</v>
      </c>
    </row>
    <row r="9" spans="1:29" x14ac:dyDescent="0.3">
      <c r="A9" s="1" t="s">
        <v>11</v>
      </c>
      <c r="B9" s="11" t="str">
        <f>IF(B2="","",IF(Planilha4!A1="","",IF(Planilha4!A1="Sim",BULBOCALC!$T$3,BULBOCALC!$M$4)))</f>
        <v/>
      </c>
      <c r="C9" s="1" t="s">
        <v>5</v>
      </c>
      <c r="I9" s="1">
        <v>7</v>
      </c>
      <c r="J9" s="7" t="e">
        <f t="shared" si="1"/>
        <v>#VALUE!</v>
      </c>
      <c r="K9" s="1" t="e">
        <f t="shared" si="2"/>
        <v>#VALUE!</v>
      </c>
      <c r="N9" s="6">
        <v>0.21</v>
      </c>
      <c r="O9" s="3">
        <f t="shared" si="3"/>
        <v>0.21</v>
      </c>
      <c r="P9" s="3" t="e">
        <f t="shared" si="4"/>
        <v>#VALUE!</v>
      </c>
      <c r="Q9" s="31" t="e">
        <f t="shared" si="5"/>
        <v>#VALUE!</v>
      </c>
      <c r="T9" s="1" t="str">
        <f>IF(BULBOCALC!P17="","",IF(BULBOCALC!P17&lt;&gt;0,BULBOCALC!P17*-1,""))</f>
        <v/>
      </c>
      <c r="U9" s="1" t="str">
        <f>IF(BULBOCALC!R17="","",IF(BULBOCALC!R17&lt;&gt;0,(BULBOCALC!R17/2)*-1,""))</f>
        <v/>
      </c>
      <c r="V9" s="1" t="str">
        <f t="shared" si="6"/>
        <v/>
      </c>
      <c r="W9" s="1" t="str">
        <f>IF(S9=7,"D7","")</f>
        <v/>
      </c>
      <c r="X9" s="1" t="str">
        <f>IF(BULBOCALC!O17&lt;&gt;"","Verdadeiro","Falso")</f>
        <v>Falso</v>
      </c>
      <c r="Z9" s="67"/>
      <c r="AA9" s="1">
        <f>IF(V5&lt;&gt;0,0,"")</f>
        <v>0</v>
      </c>
      <c r="AB9" s="1" t="str">
        <f>IF(T5&lt;&gt;"",T5,"")</f>
        <v/>
      </c>
      <c r="AC9" s="1">
        <f>AA9</f>
        <v>0</v>
      </c>
    </row>
    <row r="10" spans="1:29" x14ac:dyDescent="0.3">
      <c r="A10" s="1" t="s">
        <v>12</v>
      </c>
      <c r="B10" s="11" t="str">
        <f>IF(B2="","",IF(Planilha4!A1="","",IF(Planilha4!A1="Sim",BULBOCALC!$T$4,BULBOCALC!$M$5)))</f>
        <v/>
      </c>
      <c r="C10" s="1" t="s">
        <v>5</v>
      </c>
      <c r="E10" s="69" t="e">
        <f>A17</f>
        <v>#N/A</v>
      </c>
      <c r="F10" s="69"/>
      <c r="G10" s="69"/>
      <c r="H10" s="69"/>
      <c r="I10" s="1">
        <v>8</v>
      </c>
      <c r="J10" s="7" t="e">
        <f t="shared" si="1"/>
        <v>#VALUE!</v>
      </c>
      <c r="K10" s="1" t="e">
        <f t="shared" si="2"/>
        <v>#VALUE!</v>
      </c>
      <c r="N10" s="6">
        <v>0.22</v>
      </c>
      <c r="O10" s="3">
        <f t="shared" si="3"/>
        <v>0.22</v>
      </c>
      <c r="P10" s="3" t="e">
        <f t="shared" si="4"/>
        <v>#VALUE!</v>
      </c>
      <c r="Q10" s="31" t="e">
        <f t="shared" si="5"/>
        <v>#VALUE!</v>
      </c>
      <c r="T10" s="1" t="str">
        <f>IF(BULBOCALC!P18="","",IF(BULBOCALC!P18&lt;&gt;0,BULBOCALC!P18*-1,""))</f>
        <v/>
      </c>
      <c r="U10" s="1" t="str">
        <f>IF(BULBOCALC!R18="","",IF(BULBOCALC!R18&lt;&gt;0,(BULBOCALC!R18/2)*-1,""))</f>
        <v/>
      </c>
      <c r="V10" s="1" t="str">
        <f t="shared" ref="V10:V12" si="7">IF(U10="","",U10*-1)</f>
        <v/>
      </c>
      <c r="W10" s="1" t="str">
        <f>IF(S10=8,"D8","")</f>
        <v/>
      </c>
      <c r="X10" s="1" t="str">
        <f>IF(BULBOCALC!O18&lt;&gt;"","Verdadeiro","Falso")</f>
        <v>Falso</v>
      </c>
      <c r="Z10" s="67" t="str">
        <f>IF(W6&lt;&gt;"",W6,"")</f>
        <v/>
      </c>
      <c r="AA10" s="1">
        <f>IF(U6&lt;&gt;0,U6,"")</f>
        <v>-17</v>
      </c>
      <c r="AB10" s="1">
        <f>IF(AB8=0,0,"")</f>
        <v>0</v>
      </c>
      <c r="AC10" s="1">
        <f>IF(V6&lt;&gt;0,V6,"")</f>
        <v>17</v>
      </c>
    </row>
    <row r="11" spans="1:29" x14ac:dyDescent="0.3">
      <c r="A11" s="1" t="s">
        <v>16</v>
      </c>
      <c r="B11" s="14" t="str">
        <f>IF(B2="","",B9*B10)</f>
        <v/>
      </c>
      <c r="C11" s="1" t="s">
        <v>17</v>
      </c>
      <c r="E11" s="14" t="e">
        <f>BULBOCALC!AE4</f>
        <v>#VALUE!</v>
      </c>
      <c r="I11" s="1">
        <v>9</v>
      </c>
      <c r="J11" s="7" t="e">
        <f t="shared" si="1"/>
        <v>#VALUE!</v>
      </c>
      <c r="K11" s="1" t="e">
        <f t="shared" si="2"/>
        <v>#VALUE!</v>
      </c>
      <c r="N11" s="6">
        <v>0.23</v>
      </c>
      <c r="O11" s="3">
        <f t="shared" si="3"/>
        <v>0.23</v>
      </c>
      <c r="P11" s="3" t="e">
        <f t="shared" si="4"/>
        <v>#VALUE!</v>
      </c>
      <c r="Q11" s="31" t="e">
        <f t="shared" si="5"/>
        <v>#VALUE!</v>
      </c>
      <c r="T11" s="1" t="str">
        <f>IF(BULBOCALC!P19="","",IF(BULBOCALC!P19&lt;&gt;0,BULBOCALC!P19*-1,""))</f>
        <v/>
      </c>
      <c r="U11" s="1" t="str">
        <f>IF(BULBOCALC!R19="","",IF(BULBOCALC!R19&lt;&gt;0,(BULBOCALC!R19/2)*-1,""))</f>
        <v/>
      </c>
      <c r="V11" s="1" t="str">
        <f t="shared" si="7"/>
        <v/>
      </c>
      <c r="W11" s="1" t="str">
        <f>IF(S11=9,"D9","")</f>
        <v/>
      </c>
      <c r="X11" s="1" t="str">
        <f>IF(BULBOCALC!O19&lt;&gt;"","Verdadeiro","Falso")</f>
        <v>Falso</v>
      </c>
      <c r="Z11" s="67"/>
      <c r="AA11" s="1">
        <f>IF(V6&lt;&gt;0,0,"")</f>
        <v>0</v>
      </c>
      <c r="AB11" s="1" t="str">
        <f>IF(T6&lt;&gt;"",T6,"")</f>
        <v/>
      </c>
      <c r="AC11" s="1">
        <f>AA11</f>
        <v>0</v>
      </c>
    </row>
    <row r="12" spans="1:29" x14ac:dyDescent="0.3">
      <c r="E12" s="66" t="e">
        <f>_xlfn.CONCAT("Dw com ", A15, A16)</f>
        <v>#N/A</v>
      </c>
      <c r="F12" s="66"/>
      <c r="G12" s="66"/>
      <c r="H12" s="66"/>
      <c r="I12" s="1">
        <v>10</v>
      </c>
      <c r="J12" s="7" t="e">
        <f t="shared" si="1"/>
        <v>#VALUE!</v>
      </c>
      <c r="K12" s="1" t="e">
        <f t="shared" si="2"/>
        <v>#VALUE!</v>
      </c>
      <c r="N12" s="6">
        <v>0.24</v>
      </c>
      <c r="O12" s="3">
        <f t="shared" si="3"/>
        <v>0.24</v>
      </c>
      <c r="P12" s="3" t="e">
        <f t="shared" si="4"/>
        <v>#VALUE!</v>
      </c>
      <c r="Q12" s="31" t="e">
        <f t="shared" si="5"/>
        <v>#VALUE!</v>
      </c>
      <c r="T12" s="1" t="str">
        <f>IF(BULBOCALC!P20="","",IF(BULBOCALC!P20&lt;&gt;0,BULBOCALC!P20*-1,""))</f>
        <v/>
      </c>
      <c r="U12" s="1" t="str">
        <f>IF(BULBOCALC!R20="","",IF(BULBOCALC!R20&lt;&gt;0,(BULBOCALC!R20/2)*-1,""))</f>
        <v/>
      </c>
      <c r="V12" s="1" t="str">
        <f t="shared" si="7"/>
        <v/>
      </c>
      <c r="W12" s="1" t="str">
        <f>IF(S12=10,"D10","")</f>
        <v/>
      </c>
      <c r="X12" s="1" t="str">
        <f>IF(BULBOCALC!O20&lt;&gt;"","Verdadeiro","Falso")</f>
        <v>Falso</v>
      </c>
      <c r="Z12" s="67" t="str">
        <f>IF(W7&lt;&gt;"",W7,"")</f>
        <v/>
      </c>
      <c r="AA12" s="1">
        <f>IF(U7&lt;&gt;0,U7,"")</f>
        <v>-15</v>
      </c>
      <c r="AB12" s="1">
        <f>IF(AB10=0,0,"")</f>
        <v>0</v>
      </c>
      <c r="AC12" s="1">
        <f>IF(V7&lt;&gt;0,V7,"")</f>
        <v>15</v>
      </c>
    </row>
    <row r="13" spans="1:29" x14ac:dyDescent="0.3">
      <c r="E13" s="15" t="e">
        <f>SQRT(($E$11*4)/PI())</f>
        <v>#VALUE!</v>
      </c>
      <c r="I13" s="1">
        <v>11</v>
      </c>
      <c r="J13" s="7" t="e">
        <f t="shared" si="1"/>
        <v>#VALUE!</v>
      </c>
      <c r="K13" s="1" t="e">
        <f t="shared" si="2"/>
        <v>#VALUE!</v>
      </c>
      <c r="N13" s="6">
        <v>0.25</v>
      </c>
      <c r="O13" s="3">
        <f t="shared" si="3"/>
        <v>0.25</v>
      </c>
      <c r="P13" s="3" t="e">
        <f t="shared" si="4"/>
        <v>#VALUE!</v>
      </c>
      <c r="Q13" s="31" t="e">
        <f t="shared" si="5"/>
        <v>#VALUE!</v>
      </c>
      <c r="Z13" s="67"/>
      <c r="AA13" s="1">
        <f>IF(V7&lt;&gt;0,0,"")</f>
        <v>0</v>
      </c>
      <c r="AB13" s="1" t="str">
        <f>IF(T7&lt;&gt;"",T7,"")</f>
        <v/>
      </c>
      <c r="AC13" s="1">
        <f>AA13</f>
        <v>0</v>
      </c>
    </row>
    <row r="14" spans="1:29" x14ac:dyDescent="0.3">
      <c r="A14" s="1" t="s">
        <v>39</v>
      </c>
      <c r="E14" s="69" t="e">
        <f>_xlfn.CONCAT("% máx. de Am com ",A15, A16)</f>
        <v>#N/A</v>
      </c>
      <c r="F14" s="69"/>
      <c r="G14" s="69"/>
      <c r="H14" s="69"/>
      <c r="I14" s="1">
        <v>12</v>
      </c>
      <c r="J14" s="7" t="e">
        <f t="shared" si="1"/>
        <v>#VALUE!</v>
      </c>
      <c r="K14" s="1" t="e">
        <f t="shared" si="2"/>
        <v>#VALUE!</v>
      </c>
      <c r="N14" s="6">
        <v>0.26</v>
      </c>
      <c r="O14" s="3">
        <f t="shared" si="3"/>
        <v>0.26</v>
      </c>
      <c r="P14" s="3" t="e">
        <f t="shared" si="4"/>
        <v>#VALUE!</v>
      </c>
      <c r="Q14" s="31" t="e">
        <f t="shared" si="5"/>
        <v>#VALUE!</v>
      </c>
      <c r="S14" s="1" t="s">
        <v>54</v>
      </c>
      <c r="T14" s="15">
        <f>MAX(BULBOCALC!R11:T16)</f>
        <v>39</v>
      </c>
      <c r="Z14" s="67" t="str">
        <f>IF(W8&lt;&gt;"",W8,"")</f>
        <v/>
      </c>
      <c r="AA14" s="1">
        <f>IF(U8&lt;&gt;0,U8,"")</f>
        <v>-13.5</v>
      </c>
      <c r="AB14" s="1">
        <f>IF(AB12=0,0,"")</f>
        <v>0</v>
      </c>
      <c r="AC14" s="1">
        <f>IF(V8&lt;&gt;0,V8,"")</f>
        <v>13.5</v>
      </c>
    </row>
    <row r="15" spans="1:29" x14ac:dyDescent="0.3">
      <c r="A15" s="1" t="e">
        <f>BULBOCALC!$AE$3</f>
        <v>#N/A</v>
      </c>
      <c r="E15" s="1" t="e">
        <f>(BULBOCALC!$AE$3*(PI()*(Calculos!$E$13^2)/(4*Calculos!$B$11)))</f>
        <v>#N/A</v>
      </c>
      <c r="I15" s="1">
        <v>13</v>
      </c>
      <c r="J15" s="7" t="e">
        <f t="shared" si="1"/>
        <v>#VALUE!</v>
      </c>
      <c r="K15" s="1" t="e">
        <f t="shared" si="2"/>
        <v>#VALUE!</v>
      </c>
      <c r="N15" s="6">
        <v>0.27</v>
      </c>
      <c r="O15" s="3">
        <f t="shared" si="3"/>
        <v>0.27</v>
      </c>
      <c r="P15" s="3" t="e">
        <f t="shared" si="4"/>
        <v>#VALUE!</v>
      </c>
      <c r="Q15" s="31" t="e">
        <f t="shared" si="5"/>
        <v>#VALUE!</v>
      </c>
      <c r="Z15" s="67"/>
      <c r="AA15" s="1">
        <f>IF(V8&lt;&gt;0,0,"")</f>
        <v>0</v>
      </c>
      <c r="AB15" s="1" t="str">
        <f>IF(T8&lt;&gt;"",T8,"")</f>
        <v/>
      </c>
      <c r="AC15" s="1">
        <f>AA15</f>
        <v>0</v>
      </c>
    </row>
    <row r="16" spans="1:29" x14ac:dyDescent="0.3">
      <c r="A16" s="1" t="s">
        <v>40</v>
      </c>
      <c r="E16" s="16" t="e">
        <f>E15</f>
        <v>#N/A</v>
      </c>
      <c r="I16" s="1">
        <v>14</v>
      </c>
      <c r="J16" s="7" t="e">
        <f t="shared" si="1"/>
        <v>#VALUE!</v>
      </c>
      <c r="K16" s="1" t="e">
        <f t="shared" si="2"/>
        <v>#VALUE!</v>
      </c>
      <c r="N16" s="6">
        <v>0.28000000000000003</v>
      </c>
      <c r="O16" s="3">
        <f t="shared" si="3"/>
        <v>0.28000000000000003</v>
      </c>
      <c r="P16" s="3" t="e">
        <f t="shared" si="4"/>
        <v>#VALUE!</v>
      </c>
      <c r="Q16" s="31" t="e">
        <f t="shared" si="5"/>
        <v>#VALUE!</v>
      </c>
      <c r="Z16" s="67" t="str">
        <f>IF(W9&lt;&gt;"",W9,"")</f>
        <v/>
      </c>
      <c r="AA16" s="1" t="str">
        <f>IF(U9&lt;&gt;0,U9,"")</f>
        <v/>
      </c>
      <c r="AB16" s="1">
        <f>IF(AB14=0,0,"")</f>
        <v>0</v>
      </c>
      <c r="AC16" s="1" t="str">
        <f>IF(V9&lt;&gt;0,V9,"")</f>
        <v/>
      </c>
    </row>
    <row r="17" spans="1:29" x14ac:dyDescent="0.3">
      <c r="A17" s="1" t="e">
        <f>_xlfn.CONCAT(A14,A15,A16)</f>
        <v>#N/A</v>
      </c>
      <c r="E17" s="66" t="s">
        <v>36</v>
      </c>
      <c r="F17" s="66"/>
      <c r="G17" s="66"/>
      <c r="I17" s="1">
        <v>15</v>
      </c>
      <c r="J17" s="7" t="e">
        <f t="shared" si="1"/>
        <v>#VALUE!</v>
      </c>
      <c r="K17" s="1" t="e">
        <f t="shared" si="2"/>
        <v>#VALUE!</v>
      </c>
      <c r="N17" s="6">
        <v>0.28999999999999998</v>
      </c>
      <c r="O17" s="3">
        <f t="shared" si="3"/>
        <v>0.28999999999999998</v>
      </c>
      <c r="P17" s="3" t="e">
        <f t="shared" si="4"/>
        <v>#VALUE!</v>
      </c>
      <c r="Q17" s="31" t="e">
        <f t="shared" si="5"/>
        <v>#VALUE!</v>
      </c>
      <c r="Z17" s="67"/>
      <c r="AA17" s="1">
        <f>IF(V9&lt;&gt;0,0,"")</f>
        <v>0</v>
      </c>
      <c r="AB17" s="1" t="str">
        <f>IF(T9&lt;&gt;"",T9,"")</f>
        <v/>
      </c>
      <c r="AC17" s="1">
        <f>AA17</f>
        <v>0</v>
      </c>
    </row>
    <row r="18" spans="1:29" x14ac:dyDescent="0.3">
      <c r="E18" s="1" t="e">
        <f>(BULBOCALC!$AE$3*(PI()*(Calculos!$B$3^2)/(4*Calculos!$B$11)))</f>
        <v>#N/A</v>
      </c>
      <c r="I18" s="1">
        <v>16</v>
      </c>
      <c r="J18" s="7" t="e">
        <f t="shared" si="1"/>
        <v>#VALUE!</v>
      </c>
      <c r="K18" s="1" t="e">
        <f t="shared" si="2"/>
        <v>#VALUE!</v>
      </c>
      <c r="N18" s="6">
        <v>0.3</v>
      </c>
      <c r="O18" s="3">
        <f t="shared" si="3"/>
        <v>0.3</v>
      </c>
      <c r="P18" s="3" t="e">
        <f t="shared" si="4"/>
        <v>#VALUE!</v>
      </c>
      <c r="Q18" s="31" t="e">
        <f t="shared" si="5"/>
        <v>#VALUE!</v>
      </c>
      <c r="Z18" s="67" t="str">
        <f>IF(W10&lt;&gt;"",W10,"")</f>
        <v/>
      </c>
      <c r="AA18" s="1" t="str">
        <f>IF(U10&lt;&gt;0,U10,"")</f>
        <v/>
      </c>
      <c r="AB18" s="1">
        <f>IF(AB16=0,0,"")</f>
        <v>0</v>
      </c>
      <c r="AC18" s="1" t="str">
        <f>IF(V10&lt;&gt;0,V10,"")</f>
        <v/>
      </c>
    </row>
    <row r="19" spans="1:29" x14ac:dyDescent="0.3">
      <c r="E19" s="16" t="e">
        <f>E18</f>
        <v>#N/A</v>
      </c>
      <c r="F19" s="1" t="s">
        <v>37</v>
      </c>
      <c r="I19" s="1">
        <v>17</v>
      </c>
      <c r="J19" s="7" t="e">
        <f t="shared" si="1"/>
        <v>#VALUE!</v>
      </c>
      <c r="K19" s="1" t="e">
        <f t="shared" si="2"/>
        <v>#VALUE!</v>
      </c>
      <c r="N19" s="6">
        <v>0.31</v>
      </c>
      <c r="O19" s="3">
        <f t="shared" si="3"/>
        <v>0.31</v>
      </c>
      <c r="P19" s="3" t="e">
        <f t="shared" si="4"/>
        <v>#VALUE!</v>
      </c>
      <c r="Q19" s="31" t="e">
        <f t="shared" si="5"/>
        <v>#VALUE!</v>
      </c>
      <c r="Z19" s="67"/>
      <c r="AA19" s="1">
        <f>IF(V10&lt;&gt;0,0,"")</f>
        <v>0</v>
      </c>
      <c r="AB19" s="1" t="str">
        <f>IF(T10&lt;&gt;"",T10,"")</f>
        <v/>
      </c>
      <c r="AC19" s="1">
        <f>AA19</f>
        <v>0</v>
      </c>
    </row>
    <row r="20" spans="1:29" x14ac:dyDescent="0.3">
      <c r="I20" s="1">
        <v>18</v>
      </c>
      <c r="J20" s="7" t="e">
        <f t="shared" si="1"/>
        <v>#VALUE!</v>
      </c>
      <c r="K20" s="1" t="e">
        <f t="shared" si="2"/>
        <v>#VALUE!</v>
      </c>
      <c r="N20" s="6">
        <v>0.32</v>
      </c>
      <c r="O20" s="3">
        <f t="shared" si="3"/>
        <v>0.32</v>
      </c>
      <c r="P20" s="3" t="e">
        <f t="shared" si="4"/>
        <v>#VALUE!</v>
      </c>
      <c r="Q20" s="31" t="e">
        <f t="shared" si="5"/>
        <v>#VALUE!</v>
      </c>
      <c r="Z20" s="67" t="str">
        <f>IF(W11&lt;&gt;"",W11,"")</f>
        <v/>
      </c>
      <c r="AA20" s="1" t="str">
        <f>IF(U11&lt;&gt;0,U11,"")</f>
        <v/>
      </c>
      <c r="AB20" s="1">
        <f>IF(AB18=0,0,"")</f>
        <v>0</v>
      </c>
      <c r="AC20" s="1" t="str">
        <f>IF(V11&lt;&gt;0,V11,"")</f>
        <v/>
      </c>
    </row>
    <row r="21" spans="1:29" x14ac:dyDescent="0.3">
      <c r="I21" s="1">
        <v>19</v>
      </c>
      <c r="J21" s="7" t="e">
        <f t="shared" si="1"/>
        <v>#VALUE!</v>
      </c>
      <c r="K21" s="1" t="e">
        <f t="shared" si="2"/>
        <v>#VALUE!</v>
      </c>
      <c r="N21" s="6">
        <v>0.33</v>
      </c>
      <c r="O21" s="3">
        <f t="shared" si="3"/>
        <v>0.33</v>
      </c>
      <c r="P21" s="3" t="e">
        <f t="shared" si="4"/>
        <v>#VALUE!</v>
      </c>
      <c r="Q21" s="31" t="e">
        <f t="shared" si="5"/>
        <v>#VALUE!</v>
      </c>
      <c r="Z21" s="67"/>
      <c r="AA21" s="1">
        <f>IF(V11&lt;&gt;0,0,"")</f>
        <v>0</v>
      </c>
      <c r="AB21" s="1" t="str">
        <f>IF(T11&lt;&gt;"",T11,"")</f>
        <v/>
      </c>
      <c r="AC21" s="1">
        <f>AA21</f>
        <v>0</v>
      </c>
    </row>
    <row r="22" spans="1:29" x14ac:dyDescent="0.3">
      <c r="I22" s="1">
        <v>20</v>
      </c>
      <c r="J22" s="7" t="e">
        <f t="shared" si="1"/>
        <v>#VALUE!</v>
      </c>
      <c r="K22" s="1" t="e">
        <f t="shared" si="2"/>
        <v>#VALUE!</v>
      </c>
      <c r="N22" s="6">
        <v>0.34</v>
      </c>
      <c r="O22" s="3">
        <f t="shared" si="3"/>
        <v>0.34</v>
      </c>
      <c r="P22" s="3" t="e">
        <f t="shared" si="4"/>
        <v>#VALUE!</v>
      </c>
      <c r="Q22" s="31" t="e">
        <f t="shared" si="5"/>
        <v>#VALUE!</v>
      </c>
      <c r="Z22" s="67" t="str">
        <f>IF(W12&lt;&gt;"",W12,"")</f>
        <v/>
      </c>
      <c r="AA22" s="1" t="str">
        <f>IF(U12&lt;&gt;0,U12,"")</f>
        <v/>
      </c>
      <c r="AB22" s="1">
        <f>IF(AB20=0,0,"")</f>
        <v>0</v>
      </c>
      <c r="AC22" s="1" t="str">
        <f>IF(V12&lt;&gt;0,V12,"")</f>
        <v/>
      </c>
    </row>
    <row r="23" spans="1:29" x14ac:dyDescent="0.3">
      <c r="I23" s="1">
        <v>21</v>
      </c>
      <c r="J23" s="7" t="e">
        <f t="shared" si="1"/>
        <v>#VALUE!</v>
      </c>
      <c r="K23" s="1" t="e">
        <f t="shared" si="2"/>
        <v>#VALUE!</v>
      </c>
      <c r="N23" s="6">
        <v>0.35</v>
      </c>
      <c r="O23" s="3">
        <f t="shared" si="3"/>
        <v>0.35</v>
      </c>
      <c r="P23" s="3" t="e">
        <f t="shared" si="4"/>
        <v>#VALUE!</v>
      </c>
      <c r="Q23" s="31" t="e">
        <f t="shared" si="5"/>
        <v>#VALUE!</v>
      </c>
      <c r="Z23" s="67"/>
      <c r="AA23" s="1">
        <f>IF(V12&lt;&gt;0,0,"")</f>
        <v>0</v>
      </c>
      <c r="AB23" s="1" t="str">
        <f>IF(T12&lt;&gt;"",T12,"")</f>
        <v/>
      </c>
      <c r="AC23" s="1">
        <f>AA23</f>
        <v>0</v>
      </c>
    </row>
    <row r="24" spans="1:29" x14ac:dyDescent="0.3">
      <c r="I24" s="1">
        <v>22</v>
      </c>
      <c r="J24" s="7" t="e">
        <f t="shared" si="1"/>
        <v>#VALUE!</v>
      </c>
      <c r="K24" s="1" t="e">
        <f t="shared" si="2"/>
        <v>#VALUE!</v>
      </c>
      <c r="N24" s="6">
        <v>0.36</v>
      </c>
      <c r="O24" s="3">
        <f t="shared" si="3"/>
        <v>0.36</v>
      </c>
      <c r="P24" s="3" t="e">
        <f t="shared" si="4"/>
        <v>#VALUE!</v>
      </c>
      <c r="Q24" s="31" t="e">
        <f t="shared" si="5"/>
        <v>#VALUE!</v>
      </c>
    </row>
    <row r="25" spans="1:29" x14ac:dyDescent="0.3">
      <c r="I25" s="1">
        <v>23</v>
      </c>
      <c r="J25" s="7" t="e">
        <f t="shared" si="1"/>
        <v>#VALUE!</v>
      </c>
      <c r="K25" s="1" t="e">
        <f t="shared" si="2"/>
        <v>#VALUE!</v>
      </c>
      <c r="N25" s="6">
        <v>0.37</v>
      </c>
      <c r="O25" s="3">
        <f t="shared" si="3"/>
        <v>0.37</v>
      </c>
      <c r="P25" s="3" t="e">
        <f t="shared" si="4"/>
        <v>#VALUE!</v>
      </c>
      <c r="Q25" s="31" t="e">
        <f t="shared" si="5"/>
        <v>#VALUE!</v>
      </c>
    </row>
    <row r="26" spans="1:29" x14ac:dyDescent="0.3">
      <c r="I26" s="1">
        <v>24</v>
      </c>
      <c r="J26" s="7" t="e">
        <f t="shared" si="1"/>
        <v>#VALUE!</v>
      </c>
      <c r="K26" s="1" t="e">
        <f t="shared" si="2"/>
        <v>#VALUE!</v>
      </c>
      <c r="N26" s="6">
        <v>0.38</v>
      </c>
      <c r="O26" s="3">
        <f t="shared" si="3"/>
        <v>0.38</v>
      </c>
      <c r="P26" s="3" t="e">
        <f t="shared" si="4"/>
        <v>#VALUE!</v>
      </c>
      <c r="Q26" s="31" t="e">
        <f t="shared" si="5"/>
        <v>#VALUE!</v>
      </c>
    </row>
    <row r="27" spans="1:29" x14ac:dyDescent="0.3">
      <c r="I27" s="1">
        <v>25</v>
      </c>
      <c r="J27" s="7" t="e">
        <f t="shared" si="1"/>
        <v>#VALUE!</v>
      </c>
      <c r="K27" s="1" t="e">
        <f t="shared" si="2"/>
        <v>#VALUE!</v>
      </c>
      <c r="N27" s="6">
        <v>0.39</v>
      </c>
      <c r="O27" s="3">
        <f t="shared" si="3"/>
        <v>0.39</v>
      </c>
      <c r="P27" s="3" t="e">
        <f t="shared" si="4"/>
        <v>#VALUE!</v>
      </c>
      <c r="Q27" s="31" t="e">
        <f t="shared" si="5"/>
        <v>#VALUE!</v>
      </c>
    </row>
    <row r="28" spans="1:29" x14ac:dyDescent="0.3">
      <c r="I28" s="1">
        <v>26</v>
      </c>
      <c r="J28" s="7" t="e">
        <f t="shared" si="1"/>
        <v>#VALUE!</v>
      </c>
      <c r="K28" s="1" t="e">
        <f t="shared" si="2"/>
        <v>#VALUE!</v>
      </c>
      <c r="N28" s="6">
        <v>0.4</v>
      </c>
      <c r="O28" s="3">
        <f t="shared" si="3"/>
        <v>0.4</v>
      </c>
      <c r="P28" s="3" t="e">
        <f t="shared" si="4"/>
        <v>#VALUE!</v>
      </c>
      <c r="Q28" s="31" t="e">
        <f t="shared" si="5"/>
        <v>#VALUE!</v>
      </c>
    </row>
    <row r="29" spans="1:29" x14ac:dyDescent="0.3">
      <c r="I29" s="1">
        <v>27</v>
      </c>
      <c r="J29" s="7" t="e">
        <f t="shared" si="1"/>
        <v>#VALUE!</v>
      </c>
      <c r="K29" s="1" t="e">
        <f t="shared" si="2"/>
        <v>#VALUE!</v>
      </c>
      <c r="N29" s="6">
        <v>0.41</v>
      </c>
      <c r="O29" s="3">
        <f t="shared" si="3"/>
        <v>0.41</v>
      </c>
      <c r="P29" s="3" t="e">
        <f t="shared" si="4"/>
        <v>#VALUE!</v>
      </c>
      <c r="Q29" s="31" t="e">
        <f t="shared" si="5"/>
        <v>#VALUE!</v>
      </c>
    </row>
    <row r="30" spans="1:29" x14ac:dyDescent="0.3">
      <c r="I30" s="1">
        <v>28</v>
      </c>
      <c r="J30" s="7" t="e">
        <f t="shared" si="1"/>
        <v>#VALUE!</v>
      </c>
      <c r="K30" s="1" t="e">
        <f t="shared" si="2"/>
        <v>#VALUE!</v>
      </c>
      <c r="N30" s="6">
        <v>0.42</v>
      </c>
      <c r="O30" s="3">
        <f t="shared" si="3"/>
        <v>0.42</v>
      </c>
      <c r="P30" s="3" t="e">
        <f t="shared" si="4"/>
        <v>#VALUE!</v>
      </c>
      <c r="Q30" s="31" t="e">
        <f t="shared" si="5"/>
        <v>#VALUE!</v>
      </c>
    </row>
    <row r="31" spans="1:29" x14ac:dyDescent="0.3">
      <c r="I31" s="1">
        <v>29</v>
      </c>
      <c r="J31" s="7" t="e">
        <f t="shared" si="1"/>
        <v>#VALUE!</v>
      </c>
      <c r="K31" s="1" t="e">
        <f t="shared" si="2"/>
        <v>#VALUE!</v>
      </c>
      <c r="N31" s="6">
        <v>0.43</v>
      </c>
      <c r="O31" s="3">
        <f t="shared" si="3"/>
        <v>0.43</v>
      </c>
      <c r="P31" s="3" t="e">
        <f t="shared" si="4"/>
        <v>#VALUE!</v>
      </c>
      <c r="Q31" s="31" t="e">
        <f t="shared" si="5"/>
        <v>#VALUE!</v>
      </c>
    </row>
    <row r="32" spans="1:29" x14ac:dyDescent="0.3">
      <c r="I32" s="1">
        <v>30</v>
      </c>
      <c r="J32" s="7" t="e">
        <f t="shared" si="1"/>
        <v>#VALUE!</v>
      </c>
      <c r="K32" s="1" t="e">
        <f t="shared" si="2"/>
        <v>#VALUE!</v>
      </c>
      <c r="N32" s="6">
        <v>0.44</v>
      </c>
      <c r="O32" s="3">
        <f t="shared" si="3"/>
        <v>0.44</v>
      </c>
      <c r="P32" s="3" t="e">
        <f t="shared" si="4"/>
        <v>#VALUE!</v>
      </c>
      <c r="Q32" s="31" t="e">
        <f t="shared" si="5"/>
        <v>#VALUE!</v>
      </c>
    </row>
    <row r="33" spans="9:17" x14ac:dyDescent="0.3">
      <c r="I33" s="1">
        <v>31</v>
      </c>
      <c r="J33" s="7" t="e">
        <f t="shared" si="1"/>
        <v>#VALUE!</v>
      </c>
      <c r="K33" s="1" t="e">
        <f t="shared" si="2"/>
        <v>#VALUE!</v>
      </c>
      <c r="N33" s="6">
        <v>0.45</v>
      </c>
      <c r="O33" s="3">
        <f t="shared" si="3"/>
        <v>0.45</v>
      </c>
      <c r="P33" s="3" t="e">
        <f t="shared" si="4"/>
        <v>#VALUE!</v>
      </c>
      <c r="Q33" s="31" t="e">
        <f t="shared" si="5"/>
        <v>#VALUE!</v>
      </c>
    </row>
    <row r="34" spans="9:17" x14ac:dyDescent="0.3">
      <c r="I34" s="1">
        <v>32</v>
      </c>
      <c r="J34" s="7" t="e">
        <f t="shared" si="1"/>
        <v>#VALUE!</v>
      </c>
      <c r="K34" s="1" t="e">
        <f t="shared" si="2"/>
        <v>#VALUE!</v>
      </c>
      <c r="N34" s="6">
        <v>0.46</v>
      </c>
      <c r="O34" s="3">
        <f t="shared" si="3"/>
        <v>0.46</v>
      </c>
      <c r="P34" s="3" t="e">
        <f t="shared" si="4"/>
        <v>#VALUE!</v>
      </c>
      <c r="Q34" s="31" t="e">
        <f t="shared" si="5"/>
        <v>#VALUE!</v>
      </c>
    </row>
    <row r="35" spans="9:17" x14ac:dyDescent="0.3">
      <c r="I35" s="1">
        <v>33</v>
      </c>
      <c r="J35" s="7" t="e">
        <f t="shared" si="1"/>
        <v>#VALUE!</v>
      </c>
      <c r="K35" s="1" t="e">
        <f t="shared" si="2"/>
        <v>#VALUE!</v>
      </c>
      <c r="N35" s="6">
        <v>0.47</v>
      </c>
      <c r="O35" s="3">
        <f t="shared" si="3"/>
        <v>0.47</v>
      </c>
      <c r="P35" s="3" t="e">
        <f t="shared" si="4"/>
        <v>#VALUE!</v>
      </c>
      <c r="Q35" s="31" t="e">
        <f t="shared" si="5"/>
        <v>#VALUE!</v>
      </c>
    </row>
    <row r="36" spans="9:17" x14ac:dyDescent="0.3">
      <c r="I36" s="1">
        <v>34</v>
      </c>
      <c r="J36" s="7" t="e">
        <f t="shared" si="1"/>
        <v>#VALUE!</v>
      </c>
      <c r="K36" s="1" t="e">
        <f t="shared" si="2"/>
        <v>#VALUE!</v>
      </c>
      <c r="N36" s="6">
        <v>0.48</v>
      </c>
      <c r="O36" s="3">
        <f t="shared" si="3"/>
        <v>0.48</v>
      </c>
      <c r="P36" s="3" t="e">
        <f t="shared" si="4"/>
        <v>#VALUE!</v>
      </c>
      <c r="Q36" s="31" t="e">
        <f t="shared" si="5"/>
        <v>#VALUE!</v>
      </c>
    </row>
    <row r="37" spans="9:17" x14ac:dyDescent="0.3">
      <c r="I37" s="1">
        <v>35</v>
      </c>
      <c r="J37" s="7" t="e">
        <f t="shared" si="1"/>
        <v>#VALUE!</v>
      </c>
      <c r="K37" s="1" t="e">
        <f t="shared" si="2"/>
        <v>#VALUE!</v>
      </c>
      <c r="N37" s="6">
        <v>0.49</v>
      </c>
      <c r="O37" s="3">
        <f t="shared" si="3"/>
        <v>0.49</v>
      </c>
      <c r="P37" s="3" t="e">
        <f t="shared" si="4"/>
        <v>#VALUE!</v>
      </c>
      <c r="Q37" s="31" t="e">
        <f t="shared" si="5"/>
        <v>#VALUE!</v>
      </c>
    </row>
    <row r="38" spans="9:17" x14ac:dyDescent="0.3">
      <c r="I38" s="1">
        <v>36</v>
      </c>
      <c r="J38" s="7" t="e">
        <f t="shared" si="1"/>
        <v>#VALUE!</v>
      </c>
      <c r="K38" s="1" t="e">
        <f t="shared" si="2"/>
        <v>#VALUE!</v>
      </c>
      <c r="N38" s="6">
        <v>0.5</v>
      </c>
      <c r="O38" s="3">
        <f t="shared" si="3"/>
        <v>0.5</v>
      </c>
      <c r="P38" s="3" t="e">
        <f t="shared" si="4"/>
        <v>#VALUE!</v>
      </c>
      <c r="Q38" s="31" t="e">
        <f t="shared" si="5"/>
        <v>#VALUE!</v>
      </c>
    </row>
    <row r="39" spans="9:17" x14ac:dyDescent="0.3">
      <c r="I39" s="1">
        <v>37</v>
      </c>
      <c r="J39" s="7" t="e">
        <f t="shared" si="1"/>
        <v>#VALUE!</v>
      </c>
      <c r="K39" s="1" t="e">
        <f t="shared" si="2"/>
        <v>#VALUE!</v>
      </c>
    </row>
    <row r="40" spans="9:17" x14ac:dyDescent="0.3">
      <c r="I40" s="1">
        <v>38</v>
      </c>
      <c r="J40" s="7" t="e">
        <f t="shared" si="1"/>
        <v>#VALUE!</v>
      </c>
      <c r="K40" s="1" t="e">
        <f t="shared" si="2"/>
        <v>#VALUE!</v>
      </c>
    </row>
    <row r="41" spans="9:17" x14ac:dyDescent="0.3">
      <c r="I41" s="1">
        <v>39</v>
      </c>
      <c r="J41" s="7" t="e">
        <f t="shared" si="1"/>
        <v>#VALUE!</v>
      </c>
      <c r="K41" s="1" t="e">
        <f t="shared" si="2"/>
        <v>#VALUE!</v>
      </c>
    </row>
    <row r="42" spans="9:17" x14ac:dyDescent="0.3">
      <c r="I42" s="1">
        <v>40</v>
      </c>
      <c r="J42" s="7" t="e">
        <f t="shared" si="1"/>
        <v>#VALUE!</v>
      </c>
      <c r="K42" s="1" t="e">
        <f t="shared" si="2"/>
        <v>#VALUE!</v>
      </c>
    </row>
    <row r="43" spans="9:17" x14ac:dyDescent="0.3">
      <c r="I43" s="1">
        <v>41</v>
      </c>
      <c r="J43" s="7" t="e">
        <f t="shared" si="1"/>
        <v>#VALUE!</v>
      </c>
      <c r="K43" s="1" t="e">
        <f t="shared" si="2"/>
        <v>#VALUE!</v>
      </c>
    </row>
    <row r="44" spans="9:17" x14ac:dyDescent="0.3">
      <c r="I44" s="1">
        <v>42</v>
      </c>
      <c r="J44" s="7" t="e">
        <f t="shared" si="1"/>
        <v>#VALUE!</v>
      </c>
      <c r="K44" s="1" t="e">
        <f t="shared" si="2"/>
        <v>#VALUE!</v>
      </c>
    </row>
    <row r="45" spans="9:17" x14ac:dyDescent="0.3">
      <c r="I45" s="1">
        <v>43</v>
      </c>
      <c r="J45" s="7" t="e">
        <f t="shared" si="1"/>
        <v>#VALUE!</v>
      </c>
      <c r="K45" s="1" t="e">
        <f t="shared" si="2"/>
        <v>#VALUE!</v>
      </c>
    </row>
    <row r="46" spans="9:17" x14ac:dyDescent="0.3">
      <c r="I46" s="1">
        <v>44</v>
      </c>
      <c r="J46" s="7" t="e">
        <f t="shared" si="1"/>
        <v>#VALUE!</v>
      </c>
      <c r="K46" s="1" t="e">
        <f t="shared" si="2"/>
        <v>#VALUE!</v>
      </c>
    </row>
    <row r="47" spans="9:17" x14ac:dyDescent="0.3">
      <c r="I47" s="1">
        <v>45</v>
      </c>
      <c r="J47" s="7" t="e">
        <f t="shared" si="1"/>
        <v>#VALUE!</v>
      </c>
      <c r="K47" s="1" t="e">
        <f t="shared" si="2"/>
        <v>#VALUE!</v>
      </c>
    </row>
    <row r="48" spans="9:17" x14ac:dyDescent="0.3">
      <c r="I48" s="1">
        <v>46</v>
      </c>
      <c r="J48" s="7" t="e">
        <f t="shared" si="1"/>
        <v>#VALUE!</v>
      </c>
      <c r="K48" s="1" t="e">
        <f t="shared" si="2"/>
        <v>#VALUE!</v>
      </c>
    </row>
    <row r="49" spans="9:11" x14ac:dyDescent="0.3">
      <c r="I49" s="1">
        <v>47</v>
      </c>
      <c r="J49" s="7" t="e">
        <f t="shared" si="1"/>
        <v>#VALUE!</v>
      </c>
      <c r="K49" s="1" t="e">
        <f t="shared" si="2"/>
        <v>#VALUE!</v>
      </c>
    </row>
    <row r="50" spans="9:11" x14ac:dyDescent="0.3">
      <c r="I50" s="1">
        <v>48</v>
      </c>
      <c r="J50" s="7" t="e">
        <f t="shared" si="1"/>
        <v>#VALUE!</v>
      </c>
      <c r="K50" s="1" t="e">
        <f t="shared" si="2"/>
        <v>#VALUE!</v>
      </c>
    </row>
    <row r="51" spans="9:11" x14ac:dyDescent="0.3">
      <c r="I51" s="1">
        <v>49</v>
      </c>
      <c r="J51" s="7" t="e">
        <f t="shared" si="1"/>
        <v>#VALUE!</v>
      </c>
      <c r="K51" s="1" t="e">
        <f t="shared" si="2"/>
        <v>#VALUE!</v>
      </c>
    </row>
    <row r="52" spans="9:11" x14ac:dyDescent="0.3">
      <c r="I52" s="1">
        <v>50</v>
      </c>
      <c r="J52" s="7" t="e">
        <f t="shared" si="1"/>
        <v>#VALUE!</v>
      </c>
      <c r="K52" s="1" t="e">
        <f t="shared" si="2"/>
        <v>#VALUE!</v>
      </c>
    </row>
    <row r="53" spans="9:11" x14ac:dyDescent="0.3">
      <c r="I53" s="1">
        <v>51</v>
      </c>
      <c r="J53" s="7" t="e">
        <f t="shared" si="1"/>
        <v>#VALUE!</v>
      </c>
      <c r="K53" s="1" t="e">
        <f t="shared" si="2"/>
        <v>#VALUE!</v>
      </c>
    </row>
    <row r="54" spans="9:11" x14ac:dyDescent="0.3">
      <c r="I54" s="1">
        <v>52</v>
      </c>
      <c r="J54" s="7" t="e">
        <f t="shared" si="1"/>
        <v>#VALUE!</v>
      </c>
      <c r="K54" s="1" t="e">
        <f t="shared" si="2"/>
        <v>#VALUE!</v>
      </c>
    </row>
    <row r="55" spans="9:11" x14ac:dyDescent="0.3">
      <c r="I55" s="1">
        <v>53</v>
      </c>
      <c r="J55" s="7" t="e">
        <f t="shared" si="1"/>
        <v>#VALUE!</v>
      </c>
      <c r="K55" s="1" t="e">
        <f t="shared" si="2"/>
        <v>#VALUE!</v>
      </c>
    </row>
    <row r="56" spans="9:11" x14ac:dyDescent="0.3">
      <c r="I56" s="1">
        <v>54</v>
      </c>
      <c r="J56" s="7" t="e">
        <f t="shared" si="1"/>
        <v>#VALUE!</v>
      </c>
      <c r="K56" s="1" t="e">
        <f t="shared" si="2"/>
        <v>#VALUE!</v>
      </c>
    </row>
    <row r="57" spans="9:11" x14ac:dyDescent="0.3">
      <c r="I57" s="1">
        <v>55</v>
      </c>
      <c r="J57" s="7" t="e">
        <f t="shared" si="1"/>
        <v>#VALUE!</v>
      </c>
      <c r="K57" s="1" t="e">
        <f t="shared" si="2"/>
        <v>#VALUE!</v>
      </c>
    </row>
    <row r="58" spans="9:11" x14ac:dyDescent="0.3">
      <c r="I58" s="1">
        <v>56</v>
      </c>
      <c r="J58" s="7" t="e">
        <f t="shared" si="1"/>
        <v>#VALUE!</v>
      </c>
      <c r="K58" s="1" t="e">
        <f t="shared" si="2"/>
        <v>#VALUE!</v>
      </c>
    </row>
    <row r="59" spans="9:11" x14ac:dyDescent="0.3">
      <c r="I59" s="1">
        <v>57</v>
      </c>
      <c r="J59" s="7" t="e">
        <f t="shared" si="1"/>
        <v>#VALUE!</v>
      </c>
      <c r="K59" s="1" t="e">
        <f t="shared" si="2"/>
        <v>#VALUE!</v>
      </c>
    </row>
    <row r="60" spans="9:11" x14ac:dyDescent="0.3">
      <c r="I60" s="1">
        <v>58</v>
      </c>
      <c r="J60" s="7" t="e">
        <f t="shared" si="1"/>
        <v>#VALUE!</v>
      </c>
      <c r="K60" s="1" t="e">
        <f t="shared" si="2"/>
        <v>#VALUE!</v>
      </c>
    </row>
    <row r="61" spans="9:11" x14ac:dyDescent="0.3">
      <c r="I61" s="1">
        <v>59</v>
      </c>
      <c r="J61" s="7" t="e">
        <f t="shared" si="1"/>
        <v>#VALUE!</v>
      </c>
      <c r="K61" s="1" t="e">
        <f t="shared" si="2"/>
        <v>#VALUE!</v>
      </c>
    </row>
    <row r="62" spans="9:11" x14ac:dyDescent="0.3">
      <c r="I62" s="1">
        <v>60</v>
      </c>
      <c r="J62" s="7" t="e">
        <f t="shared" si="1"/>
        <v>#VALUE!</v>
      </c>
      <c r="K62" s="1" t="e">
        <f t="shared" si="2"/>
        <v>#VALUE!</v>
      </c>
    </row>
    <row r="63" spans="9:11" x14ac:dyDescent="0.3">
      <c r="I63" s="1">
        <v>61</v>
      </c>
      <c r="J63" s="7" t="e">
        <f t="shared" si="1"/>
        <v>#VALUE!</v>
      </c>
      <c r="K63" s="1" t="e">
        <f t="shared" si="2"/>
        <v>#VALUE!</v>
      </c>
    </row>
    <row r="64" spans="9:11" x14ac:dyDescent="0.3">
      <c r="I64" s="1">
        <v>62</v>
      </c>
      <c r="J64" s="7" t="e">
        <f t="shared" si="1"/>
        <v>#VALUE!</v>
      </c>
      <c r="K64" s="1" t="e">
        <f t="shared" si="2"/>
        <v>#VALUE!</v>
      </c>
    </row>
    <row r="65" spans="9:11" x14ac:dyDescent="0.3">
      <c r="I65" s="1">
        <v>63</v>
      </c>
      <c r="J65" s="7" t="e">
        <f t="shared" si="1"/>
        <v>#VALUE!</v>
      </c>
      <c r="K65" s="1" t="e">
        <f t="shared" si="2"/>
        <v>#VALUE!</v>
      </c>
    </row>
    <row r="66" spans="9:11" x14ac:dyDescent="0.3">
      <c r="I66" s="1">
        <v>64</v>
      </c>
      <c r="J66" s="7" t="e">
        <f t="shared" si="1"/>
        <v>#VALUE!</v>
      </c>
      <c r="K66" s="1" t="e">
        <f t="shared" si="2"/>
        <v>#VALUE!</v>
      </c>
    </row>
    <row r="67" spans="9:11" x14ac:dyDescent="0.3">
      <c r="I67" s="1">
        <v>65</v>
      </c>
      <c r="J67" s="7" t="e">
        <f t="shared" si="1"/>
        <v>#VALUE!</v>
      </c>
      <c r="K67" s="1" t="e">
        <f t="shared" si="2"/>
        <v>#VALUE!</v>
      </c>
    </row>
    <row r="68" spans="9:11" x14ac:dyDescent="0.3">
      <c r="I68" s="1">
        <v>66</v>
      </c>
      <c r="J68" s="7" t="e">
        <f t="shared" ref="J68:J102" si="8">$F$2*I68</f>
        <v>#VALUE!</v>
      </c>
      <c r="K68" s="1" t="e">
        <f t="shared" ref="K68:K102" si="9">IF(J68&gt;=$F$5,"OK", "N° Insuficiente")</f>
        <v>#VALUE!</v>
      </c>
    </row>
    <row r="69" spans="9:11" x14ac:dyDescent="0.3">
      <c r="I69" s="1">
        <v>67</v>
      </c>
      <c r="J69" s="7" t="e">
        <f t="shared" si="8"/>
        <v>#VALUE!</v>
      </c>
      <c r="K69" s="1" t="e">
        <f t="shared" si="9"/>
        <v>#VALUE!</v>
      </c>
    </row>
    <row r="70" spans="9:11" x14ac:dyDescent="0.3">
      <c r="I70" s="1">
        <v>68</v>
      </c>
      <c r="J70" s="7" t="e">
        <f t="shared" si="8"/>
        <v>#VALUE!</v>
      </c>
      <c r="K70" s="1" t="e">
        <f t="shared" si="9"/>
        <v>#VALUE!</v>
      </c>
    </row>
    <row r="71" spans="9:11" x14ac:dyDescent="0.3">
      <c r="I71" s="1">
        <v>69</v>
      </c>
      <c r="J71" s="7" t="e">
        <f t="shared" si="8"/>
        <v>#VALUE!</v>
      </c>
      <c r="K71" s="1" t="e">
        <f t="shared" si="9"/>
        <v>#VALUE!</v>
      </c>
    </row>
    <row r="72" spans="9:11" x14ac:dyDescent="0.3">
      <c r="I72" s="1">
        <v>70</v>
      </c>
      <c r="J72" s="7" t="e">
        <f t="shared" si="8"/>
        <v>#VALUE!</v>
      </c>
      <c r="K72" s="1" t="e">
        <f t="shared" si="9"/>
        <v>#VALUE!</v>
      </c>
    </row>
    <row r="73" spans="9:11" x14ac:dyDescent="0.3">
      <c r="I73" s="1">
        <v>71</v>
      </c>
      <c r="J73" s="7" t="e">
        <f t="shared" si="8"/>
        <v>#VALUE!</v>
      </c>
      <c r="K73" s="1" t="e">
        <f t="shared" si="9"/>
        <v>#VALUE!</v>
      </c>
    </row>
    <row r="74" spans="9:11" x14ac:dyDescent="0.3">
      <c r="I74" s="1">
        <v>72</v>
      </c>
      <c r="J74" s="7" t="e">
        <f t="shared" si="8"/>
        <v>#VALUE!</v>
      </c>
      <c r="K74" s="1" t="e">
        <f t="shared" si="9"/>
        <v>#VALUE!</v>
      </c>
    </row>
    <row r="75" spans="9:11" x14ac:dyDescent="0.3">
      <c r="I75" s="1">
        <v>73</v>
      </c>
      <c r="J75" s="7" t="e">
        <f t="shared" si="8"/>
        <v>#VALUE!</v>
      </c>
      <c r="K75" s="1" t="e">
        <f t="shared" si="9"/>
        <v>#VALUE!</v>
      </c>
    </row>
    <row r="76" spans="9:11" x14ac:dyDescent="0.3">
      <c r="I76" s="1">
        <v>74</v>
      </c>
      <c r="J76" s="7" t="e">
        <f t="shared" si="8"/>
        <v>#VALUE!</v>
      </c>
      <c r="K76" s="1" t="e">
        <f t="shared" si="9"/>
        <v>#VALUE!</v>
      </c>
    </row>
    <row r="77" spans="9:11" x14ac:dyDescent="0.3">
      <c r="I77" s="1">
        <v>75</v>
      </c>
      <c r="J77" s="7" t="e">
        <f t="shared" si="8"/>
        <v>#VALUE!</v>
      </c>
      <c r="K77" s="1" t="e">
        <f t="shared" si="9"/>
        <v>#VALUE!</v>
      </c>
    </row>
    <row r="78" spans="9:11" x14ac:dyDescent="0.3">
      <c r="I78" s="1">
        <v>76</v>
      </c>
      <c r="J78" s="7" t="e">
        <f t="shared" si="8"/>
        <v>#VALUE!</v>
      </c>
      <c r="K78" s="1" t="e">
        <f t="shared" si="9"/>
        <v>#VALUE!</v>
      </c>
    </row>
    <row r="79" spans="9:11" x14ac:dyDescent="0.3">
      <c r="I79" s="1">
        <v>77</v>
      </c>
      <c r="J79" s="7" t="e">
        <f t="shared" si="8"/>
        <v>#VALUE!</v>
      </c>
      <c r="K79" s="1" t="e">
        <f t="shared" si="9"/>
        <v>#VALUE!</v>
      </c>
    </row>
    <row r="80" spans="9:11" x14ac:dyDescent="0.3">
      <c r="I80" s="1">
        <v>78</v>
      </c>
      <c r="J80" s="7" t="e">
        <f t="shared" si="8"/>
        <v>#VALUE!</v>
      </c>
      <c r="K80" s="1" t="e">
        <f t="shared" si="9"/>
        <v>#VALUE!</v>
      </c>
    </row>
    <row r="81" spans="9:11" x14ac:dyDescent="0.3">
      <c r="I81" s="1">
        <v>79</v>
      </c>
      <c r="J81" s="7" t="e">
        <f t="shared" si="8"/>
        <v>#VALUE!</v>
      </c>
      <c r="K81" s="1" t="e">
        <f t="shared" si="9"/>
        <v>#VALUE!</v>
      </c>
    </row>
    <row r="82" spans="9:11" x14ac:dyDescent="0.3">
      <c r="I82" s="1">
        <v>80</v>
      </c>
      <c r="J82" s="7" t="e">
        <f t="shared" si="8"/>
        <v>#VALUE!</v>
      </c>
      <c r="K82" s="1" t="e">
        <f t="shared" si="9"/>
        <v>#VALUE!</v>
      </c>
    </row>
    <row r="83" spans="9:11" x14ac:dyDescent="0.3">
      <c r="I83" s="1">
        <v>81</v>
      </c>
      <c r="J83" s="7" t="e">
        <f t="shared" si="8"/>
        <v>#VALUE!</v>
      </c>
      <c r="K83" s="1" t="e">
        <f t="shared" si="9"/>
        <v>#VALUE!</v>
      </c>
    </row>
    <row r="84" spans="9:11" x14ac:dyDescent="0.3">
      <c r="I84" s="1">
        <v>82</v>
      </c>
      <c r="J84" s="7" t="e">
        <f t="shared" si="8"/>
        <v>#VALUE!</v>
      </c>
      <c r="K84" s="1" t="e">
        <f t="shared" si="9"/>
        <v>#VALUE!</v>
      </c>
    </row>
    <row r="85" spans="9:11" x14ac:dyDescent="0.3">
      <c r="I85" s="1">
        <v>83</v>
      </c>
      <c r="J85" s="7" t="e">
        <f t="shared" si="8"/>
        <v>#VALUE!</v>
      </c>
      <c r="K85" s="1" t="e">
        <f t="shared" si="9"/>
        <v>#VALUE!</v>
      </c>
    </row>
    <row r="86" spans="9:11" x14ac:dyDescent="0.3">
      <c r="I86" s="1">
        <v>84</v>
      </c>
      <c r="J86" s="7" t="e">
        <f t="shared" si="8"/>
        <v>#VALUE!</v>
      </c>
      <c r="K86" s="1" t="e">
        <f t="shared" si="9"/>
        <v>#VALUE!</v>
      </c>
    </row>
    <row r="87" spans="9:11" x14ac:dyDescent="0.3">
      <c r="I87" s="1">
        <v>85</v>
      </c>
      <c r="J87" s="7" t="e">
        <f t="shared" si="8"/>
        <v>#VALUE!</v>
      </c>
      <c r="K87" s="1" t="e">
        <f t="shared" si="9"/>
        <v>#VALUE!</v>
      </c>
    </row>
    <row r="88" spans="9:11" x14ac:dyDescent="0.3">
      <c r="I88" s="1">
        <v>86</v>
      </c>
      <c r="J88" s="7" t="e">
        <f t="shared" si="8"/>
        <v>#VALUE!</v>
      </c>
      <c r="K88" s="1" t="e">
        <f t="shared" si="9"/>
        <v>#VALUE!</v>
      </c>
    </row>
    <row r="89" spans="9:11" x14ac:dyDescent="0.3">
      <c r="I89" s="1">
        <v>87</v>
      </c>
      <c r="J89" s="7" t="e">
        <f t="shared" si="8"/>
        <v>#VALUE!</v>
      </c>
      <c r="K89" s="1" t="e">
        <f t="shared" si="9"/>
        <v>#VALUE!</v>
      </c>
    </row>
    <row r="90" spans="9:11" x14ac:dyDescent="0.3">
      <c r="I90" s="1">
        <v>88</v>
      </c>
      <c r="J90" s="7" t="e">
        <f t="shared" si="8"/>
        <v>#VALUE!</v>
      </c>
      <c r="K90" s="1" t="e">
        <f t="shared" si="9"/>
        <v>#VALUE!</v>
      </c>
    </row>
    <row r="91" spans="9:11" x14ac:dyDescent="0.3">
      <c r="I91" s="1">
        <v>89</v>
      </c>
      <c r="J91" s="7" t="e">
        <f t="shared" si="8"/>
        <v>#VALUE!</v>
      </c>
      <c r="K91" s="1" t="e">
        <f t="shared" si="9"/>
        <v>#VALUE!</v>
      </c>
    </row>
    <row r="92" spans="9:11" x14ac:dyDescent="0.3">
      <c r="I92" s="1">
        <v>90</v>
      </c>
      <c r="J92" s="7" t="e">
        <f t="shared" si="8"/>
        <v>#VALUE!</v>
      </c>
      <c r="K92" s="1" t="e">
        <f t="shared" si="9"/>
        <v>#VALUE!</v>
      </c>
    </row>
    <row r="93" spans="9:11" x14ac:dyDescent="0.3">
      <c r="I93" s="1">
        <v>91</v>
      </c>
      <c r="J93" s="7" t="e">
        <f t="shared" si="8"/>
        <v>#VALUE!</v>
      </c>
      <c r="K93" s="1" t="e">
        <f t="shared" si="9"/>
        <v>#VALUE!</v>
      </c>
    </row>
    <row r="94" spans="9:11" x14ac:dyDescent="0.3">
      <c r="I94" s="1">
        <v>92</v>
      </c>
      <c r="J94" s="7" t="e">
        <f t="shared" si="8"/>
        <v>#VALUE!</v>
      </c>
      <c r="K94" s="1" t="e">
        <f t="shared" si="9"/>
        <v>#VALUE!</v>
      </c>
    </row>
    <row r="95" spans="9:11" x14ac:dyDescent="0.3">
      <c r="I95" s="1">
        <v>93</v>
      </c>
      <c r="J95" s="7" t="e">
        <f t="shared" si="8"/>
        <v>#VALUE!</v>
      </c>
      <c r="K95" s="1" t="e">
        <f t="shared" si="9"/>
        <v>#VALUE!</v>
      </c>
    </row>
    <row r="96" spans="9:11" x14ac:dyDescent="0.3">
      <c r="I96" s="1">
        <v>94</v>
      </c>
      <c r="J96" s="7" t="e">
        <f t="shared" si="8"/>
        <v>#VALUE!</v>
      </c>
      <c r="K96" s="1" t="e">
        <f t="shared" si="9"/>
        <v>#VALUE!</v>
      </c>
    </row>
    <row r="97" spans="9:11" x14ac:dyDescent="0.3">
      <c r="I97" s="1">
        <v>95</v>
      </c>
      <c r="J97" s="7" t="e">
        <f t="shared" si="8"/>
        <v>#VALUE!</v>
      </c>
      <c r="K97" s="1" t="e">
        <f t="shared" si="9"/>
        <v>#VALUE!</v>
      </c>
    </row>
    <row r="98" spans="9:11" x14ac:dyDescent="0.3">
      <c r="I98" s="1">
        <v>96</v>
      </c>
      <c r="J98" s="7" t="e">
        <f t="shared" si="8"/>
        <v>#VALUE!</v>
      </c>
      <c r="K98" s="1" t="e">
        <f t="shared" si="9"/>
        <v>#VALUE!</v>
      </c>
    </row>
    <row r="99" spans="9:11" x14ac:dyDescent="0.3">
      <c r="I99" s="1">
        <v>97</v>
      </c>
      <c r="J99" s="7" t="e">
        <f t="shared" si="8"/>
        <v>#VALUE!</v>
      </c>
      <c r="K99" s="1" t="e">
        <f t="shared" si="9"/>
        <v>#VALUE!</v>
      </c>
    </row>
    <row r="100" spans="9:11" x14ac:dyDescent="0.3">
      <c r="I100" s="1">
        <v>98</v>
      </c>
      <c r="J100" s="7" t="e">
        <f t="shared" si="8"/>
        <v>#VALUE!</v>
      </c>
      <c r="K100" s="1" t="e">
        <f t="shared" si="9"/>
        <v>#VALUE!</v>
      </c>
    </row>
    <row r="101" spans="9:11" x14ac:dyDescent="0.3">
      <c r="I101" s="1">
        <v>99</v>
      </c>
      <c r="J101" s="7" t="e">
        <f t="shared" si="8"/>
        <v>#VALUE!</v>
      </c>
      <c r="K101" s="1" t="e">
        <f t="shared" si="9"/>
        <v>#VALUE!</v>
      </c>
    </row>
    <row r="102" spans="9:11" x14ac:dyDescent="0.3">
      <c r="I102" s="1">
        <v>100</v>
      </c>
      <c r="J102" s="7" t="e">
        <f t="shared" si="8"/>
        <v>#VALUE!</v>
      </c>
      <c r="K102" s="1" t="e">
        <f t="shared" si="9"/>
        <v>#VALUE!</v>
      </c>
    </row>
  </sheetData>
  <mergeCells count="31">
    <mergeCell ref="Z16:Z17"/>
    <mergeCell ref="Z18:Z19"/>
    <mergeCell ref="Z20:Z21"/>
    <mergeCell ref="Z22:Z23"/>
    <mergeCell ref="Z4:Z5"/>
    <mergeCell ref="Z6:Z7"/>
    <mergeCell ref="Z8:Z9"/>
    <mergeCell ref="Z10:Z11"/>
    <mergeCell ref="Z12:Z13"/>
    <mergeCell ref="Z14:Z15"/>
    <mergeCell ref="Z2:Z3"/>
    <mergeCell ref="I1:K1"/>
    <mergeCell ref="A8:C8"/>
    <mergeCell ref="E7:G7"/>
    <mergeCell ref="A1:C1"/>
    <mergeCell ref="E1:G1"/>
    <mergeCell ref="E4:G4"/>
    <mergeCell ref="A2:A3"/>
    <mergeCell ref="A4:C4"/>
    <mergeCell ref="B5:C5"/>
    <mergeCell ref="B6:C6"/>
    <mergeCell ref="A6:A7"/>
    <mergeCell ref="B7:C7"/>
    <mergeCell ref="N2:O2"/>
    <mergeCell ref="E17:G17"/>
    <mergeCell ref="E5:E6"/>
    <mergeCell ref="F5:F6"/>
    <mergeCell ref="G5:G6"/>
    <mergeCell ref="E12:H12"/>
    <mergeCell ref="E10:H10"/>
    <mergeCell ref="E14:H14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AC4 AC6 AC8 AC10 AC12 AC14 AC16 AC18 AC20 AC22 AB21 AB19 AB17 AB15 AB13 AB11 AB9 AB7 AB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2E689-C4C9-4AD5-83B4-32B8A1FADED5}">
  <sheetPr codeName="Planilha7"/>
  <dimension ref="A1:B4"/>
  <sheetViews>
    <sheetView zoomScale="340" zoomScaleNormal="340" workbookViewId="0">
      <selection activeCell="D2" sqref="D2"/>
    </sheetView>
  </sheetViews>
  <sheetFormatPr defaultRowHeight="14.4" x14ac:dyDescent="0.3"/>
  <sheetData>
    <row r="1" spans="1:2" x14ac:dyDescent="0.3">
      <c r="A1" t="str">
        <f>IF(BULBOCALC!A360=1,"Sim",IF(BULBOCALC!A360=2,"Não",""))</f>
        <v/>
      </c>
    </row>
    <row r="2" spans="1:2" x14ac:dyDescent="0.3">
      <c r="A2" t="s">
        <v>55</v>
      </c>
      <c r="B2" t="s">
        <v>57</v>
      </c>
    </row>
    <row r="3" spans="1:2" x14ac:dyDescent="0.3">
      <c r="A3" t="s">
        <v>0</v>
      </c>
      <c r="B3" t="s">
        <v>56</v>
      </c>
    </row>
    <row r="4" spans="1:2" x14ac:dyDescent="0.3">
      <c r="A4" t="s">
        <v>1</v>
      </c>
      <c r="B4" t="s">
        <v>49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600A1-9E6D-4193-8175-CAD54B74F969}">
  <sheetPr codeName="Planilha4"/>
  <dimension ref="A1:L101"/>
  <sheetViews>
    <sheetView zoomScale="205" zoomScaleNormal="205" workbookViewId="0">
      <selection activeCell="B10" sqref="B10"/>
    </sheetView>
  </sheetViews>
  <sheetFormatPr defaultRowHeight="14.4" x14ac:dyDescent="0.3"/>
  <cols>
    <col min="1" max="1" width="15.109375" bestFit="1" customWidth="1"/>
    <col min="3" max="3" width="8.88671875" style="19" customWidth="1"/>
    <col min="4" max="5" width="8.88671875" style="19"/>
    <col min="7" max="8" width="8.88671875" style="19"/>
    <col min="10" max="12" width="8.88671875" style="18"/>
  </cols>
  <sheetData>
    <row r="1" spans="1:12" x14ac:dyDescent="0.3">
      <c r="A1" t="s">
        <v>41</v>
      </c>
      <c r="B1" s="19">
        <v>100</v>
      </c>
      <c r="C1" s="19" t="s">
        <v>21</v>
      </c>
      <c r="D1" s="19" t="s">
        <v>43</v>
      </c>
      <c r="E1" s="19" t="s">
        <v>44</v>
      </c>
      <c r="F1" s="19"/>
      <c r="G1" s="19">
        <f>IF(E2&gt;0,(E2/2)*-1,"")</f>
        <v>-16.5</v>
      </c>
      <c r="H1" s="19">
        <f t="shared" ref="H1:H21" si="0">IF(G1&lt;0,-G1,"")</f>
        <v>16.5</v>
      </c>
      <c r="J1" s="18">
        <f>G1</f>
        <v>-16.5</v>
      </c>
      <c r="K1" s="18">
        <f>$D$2</f>
        <v>0</v>
      </c>
      <c r="L1" s="18">
        <f>H1</f>
        <v>16.5</v>
      </c>
    </row>
    <row r="2" spans="1:12" x14ac:dyDescent="0.3">
      <c r="A2" t="s">
        <v>42</v>
      </c>
      <c r="B2" s="1">
        <v>5</v>
      </c>
      <c r="C2" s="1" cm="1">
        <f t="array" ref="C2:C101">_xlfn.SEQUENCE(B1)</f>
        <v>1</v>
      </c>
      <c r="D2" s="19">
        <f>IF(C2=1,0,"")</f>
        <v>0</v>
      </c>
      <c r="E2" s="1">
        <v>33</v>
      </c>
      <c r="G2" s="19">
        <f t="shared" ref="G2:G21" si="1">IF(E3&gt;0,(E3/2)*-1,"")</f>
        <v>-17</v>
      </c>
      <c r="H2" s="19">
        <f t="shared" si="0"/>
        <v>17</v>
      </c>
      <c r="J2" s="18">
        <f>IF(J1&lt;&gt;0,0,"")</f>
        <v>0</v>
      </c>
      <c r="K2" s="18">
        <f>D$3</f>
        <v>5</v>
      </c>
      <c r="L2" s="18">
        <f>J2</f>
        <v>0</v>
      </c>
    </row>
    <row r="3" spans="1:12" x14ac:dyDescent="0.3">
      <c r="B3" s="1"/>
      <c r="C3" s="1">
        <v>2</v>
      </c>
      <c r="D3" s="19">
        <f>IF(C3&gt;0,$B$2+D2,"")</f>
        <v>5</v>
      </c>
      <c r="E3" s="1">
        <v>34</v>
      </c>
      <c r="G3" s="19">
        <f t="shared" si="1"/>
        <v>-20</v>
      </c>
      <c r="H3" s="19">
        <f t="shared" si="0"/>
        <v>20</v>
      </c>
      <c r="J3" s="18">
        <f>G2</f>
        <v>-17</v>
      </c>
      <c r="K3" s="18">
        <f>L2</f>
        <v>0</v>
      </c>
      <c r="L3" s="18">
        <f>H2</f>
        <v>17</v>
      </c>
    </row>
    <row r="4" spans="1:12" x14ac:dyDescent="0.3">
      <c r="B4" s="1"/>
      <c r="C4" s="1">
        <v>3</v>
      </c>
      <c r="D4" s="19">
        <f t="shared" ref="D4:D67" si="2">IF(C4&gt;0,$B$2+D3,"")</f>
        <v>10</v>
      </c>
      <c r="E4" s="1">
        <v>40</v>
      </c>
      <c r="G4" s="19">
        <f t="shared" si="1"/>
        <v>-19.5</v>
      </c>
      <c r="H4" s="19">
        <f t="shared" si="0"/>
        <v>19.5</v>
      </c>
      <c r="J4" s="18">
        <f>IF(J3&lt;&gt;0,0,"")</f>
        <v>0</v>
      </c>
      <c r="K4" s="18">
        <f>D4</f>
        <v>10</v>
      </c>
      <c r="L4" s="18">
        <f>J4</f>
        <v>0</v>
      </c>
    </row>
    <row r="5" spans="1:12" x14ac:dyDescent="0.3">
      <c r="B5" s="1"/>
      <c r="C5" s="1">
        <v>4</v>
      </c>
      <c r="D5" s="19">
        <f t="shared" si="2"/>
        <v>15</v>
      </c>
      <c r="E5" s="1">
        <v>39</v>
      </c>
      <c r="G5" s="19">
        <f t="shared" si="1"/>
        <v>-18.5</v>
      </c>
      <c r="H5" s="19">
        <f t="shared" si="0"/>
        <v>18.5</v>
      </c>
      <c r="J5" s="18">
        <f>G4</f>
        <v>-19.5</v>
      </c>
      <c r="K5" s="18">
        <f>L4</f>
        <v>0</v>
      </c>
      <c r="L5" s="18">
        <f>H4</f>
        <v>19.5</v>
      </c>
    </row>
    <row r="6" spans="1:12" x14ac:dyDescent="0.3">
      <c r="B6" s="1"/>
      <c r="C6" s="1">
        <v>5</v>
      </c>
      <c r="D6" s="19">
        <f t="shared" si="2"/>
        <v>20</v>
      </c>
      <c r="E6" s="1">
        <v>37</v>
      </c>
      <c r="G6" s="19">
        <f t="shared" si="1"/>
        <v>-17</v>
      </c>
      <c r="H6" s="19">
        <f t="shared" si="0"/>
        <v>17</v>
      </c>
      <c r="J6" s="18">
        <f>IF(J5&lt;&gt;0,0,"")</f>
        <v>0</v>
      </c>
      <c r="K6" s="18">
        <f>D6</f>
        <v>20</v>
      </c>
      <c r="L6" s="18">
        <f>J6</f>
        <v>0</v>
      </c>
    </row>
    <row r="7" spans="1:12" x14ac:dyDescent="0.3">
      <c r="B7" s="1"/>
      <c r="C7" s="1">
        <v>6</v>
      </c>
      <c r="D7" s="19">
        <f t="shared" si="2"/>
        <v>25</v>
      </c>
      <c r="E7" s="1">
        <v>34</v>
      </c>
      <c r="G7" s="19">
        <f t="shared" si="1"/>
        <v>-16</v>
      </c>
      <c r="H7" s="19">
        <f t="shared" si="0"/>
        <v>16</v>
      </c>
      <c r="J7" s="18">
        <f>G5</f>
        <v>-18.5</v>
      </c>
      <c r="K7" s="18">
        <f>L6</f>
        <v>0</v>
      </c>
      <c r="L7" s="18">
        <f>H5</f>
        <v>18.5</v>
      </c>
    </row>
    <row r="8" spans="1:12" x14ac:dyDescent="0.3">
      <c r="B8" s="1"/>
      <c r="C8" s="1">
        <v>7</v>
      </c>
      <c r="D8" s="19">
        <f t="shared" si="2"/>
        <v>30</v>
      </c>
      <c r="E8" s="1">
        <v>32</v>
      </c>
      <c r="G8" s="19" t="str">
        <f t="shared" si="1"/>
        <v/>
      </c>
      <c r="H8" s="19" t="str">
        <f t="shared" si="0"/>
        <v/>
      </c>
    </row>
    <row r="9" spans="1:12" x14ac:dyDescent="0.3">
      <c r="C9" s="19">
        <v>8</v>
      </c>
      <c r="D9" s="19">
        <f t="shared" si="2"/>
        <v>35</v>
      </c>
      <c r="G9" s="19" t="str">
        <f t="shared" si="1"/>
        <v/>
      </c>
      <c r="H9" s="19" t="str">
        <f t="shared" si="0"/>
        <v/>
      </c>
    </row>
    <row r="10" spans="1:12" x14ac:dyDescent="0.3">
      <c r="C10" s="19">
        <v>9</v>
      </c>
      <c r="D10" s="19">
        <f t="shared" si="2"/>
        <v>40</v>
      </c>
      <c r="G10" s="19" t="str">
        <f t="shared" si="1"/>
        <v/>
      </c>
      <c r="H10" s="19" t="str">
        <f t="shared" si="0"/>
        <v/>
      </c>
    </row>
    <row r="11" spans="1:12" x14ac:dyDescent="0.3">
      <c r="C11" s="19">
        <v>10</v>
      </c>
      <c r="D11" s="19">
        <f t="shared" si="2"/>
        <v>45</v>
      </c>
      <c r="G11" s="19" t="str">
        <f t="shared" si="1"/>
        <v/>
      </c>
      <c r="H11" s="19" t="str">
        <f t="shared" si="0"/>
        <v/>
      </c>
    </row>
    <row r="12" spans="1:12" x14ac:dyDescent="0.3">
      <c r="C12" s="19">
        <v>11</v>
      </c>
      <c r="D12" s="19">
        <f t="shared" si="2"/>
        <v>50</v>
      </c>
      <c r="G12" s="19" t="str">
        <f t="shared" si="1"/>
        <v/>
      </c>
      <c r="H12" s="19" t="str">
        <f t="shared" si="0"/>
        <v/>
      </c>
    </row>
    <row r="13" spans="1:12" x14ac:dyDescent="0.3">
      <c r="C13" s="19">
        <v>12</v>
      </c>
      <c r="D13" s="19">
        <f t="shared" si="2"/>
        <v>55</v>
      </c>
      <c r="G13" s="19" t="str">
        <f t="shared" si="1"/>
        <v/>
      </c>
      <c r="H13" s="19" t="str">
        <f t="shared" si="0"/>
        <v/>
      </c>
    </row>
    <row r="14" spans="1:12" x14ac:dyDescent="0.3">
      <c r="C14" s="19">
        <v>13</v>
      </c>
      <c r="D14" s="19">
        <f t="shared" si="2"/>
        <v>60</v>
      </c>
      <c r="G14" s="19" t="str">
        <f t="shared" si="1"/>
        <v/>
      </c>
      <c r="H14" s="19" t="str">
        <f t="shared" si="0"/>
        <v/>
      </c>
    </row>
    <row r="15" spans="1:12" x14ac:dyDescent="0.3">
      <c r="C15" s="19">
        <v>14</v>
      </c>
      <c r="D15" s="19">
        <f t="shared" si="2"/>
        <v>65</v>
      </c>
      <c r="G15" s="19" t="str">
        <f t="shared" si="1"/>
        <v/>
      </c>
      <c r="H15" s="19" t="str">
        <f t="shared" si="0"/>
        <v/>
      </c>
    </row>
    <row r="16" spans="1:12" x14ac:dyDescent="0.3">
      <c r="C16" s="19">
        <v>15</v>
      </c>
      <c r="D16" s="19">
        <f t="shared" si="2"/>
        <v>70</v>
      </c>
      <c r="G16" s="19" t="str">
        <f t="shared" si="1"/>
        <v/>
      </c>
      <c r="H16" s="19" t="str">
        <f t="shared" si="0"/>
        <v/>
      </c>
    </row>
    <row r="17" spans="3:8" x14ac:dyDescent="0.3">
      <c r="C17" s="19">
        <v>16</v>
      </c>
      <c r="D17" s="19">
        <f t="shared" si="2"/>
        <v>75</v>
      </c>
      <c r="G17" s="19" t="str">
        <f t="shared" si="1"/>
        <v/>
      </c>
      <c r="H17" s="19" t="str">
        <f t="shared" si="0"/>
        <v/>
      </c>
    </row>
    <row r="18" spans="3:8" x14ac:dyDescent="0.3">
      <c r="C18" s="19">
        <v>17</v>
      </c>
      <c r="D18" s="19">
        <f t="shared" si="2"/>
        <v>80</v>
      </c>
      <c r="G18" s="19" t="str">
        <f t="shared" si="1"/>
        <v/>
      </c>
      <c r="H18" s="19" t="str">
        <f t="shared" si="0"/>
        <v/>
      </c>
    </row>
    <row r="19" spans="3:8" x14ac:dyDescent="0.3">
      <c r="C19" s="19">
        <v>18</v>
      </c>
      <c r="D19" s="19">
        <f t="shared" si="2"/>
        <v>85</v>
      </c>
      <c r="G19" s="19" t="str">
        <f t="shared" si="1"/>
        <v/>
      </c>
      <c r="H19" s="19" t="str">
        <f t="shared" si="0"/>
        <v/>
      </c>
    </row>
    <row r="20" spans="3:8" x14ac:dyDescent="0.3">
      <c r="C20" s="19">
        <v>19</v>
      </c>
      <c r="D20" s="19">
        <f t="shared" si="2"/>
        <v>90</v>
      </c>
      <c r="G20" s="19" t="str">
        <f t="shared" si="1"/>
        <v/>
      </c>
      <c r="H20" s="19" t="str">
        <f t="shared" si="0"/>
        <v/>
      </c>
    </row>
    <row r="21" spans="3:8" x14ac:dyDescent="0.3">
      <c r="C21" s="19">
        <v>20</v>
      </c>
      <c r="D21" s="19">
        <f t="shared" si="2"/>
        <v>95</v>
      </c>
      <c r="G21" s="19" t="str">
        <f t="shared" si="1"/>
        <v/>
      </c>
      <c r="H21" s="19" t="str">
        <f t="shared" si="0"/>
        <v/>
      </c>
    </row>
    <row r="22" spans="3:8" x14ac:dyDescent="0.3">
      <c r="C22" s="19">
        <v>21</v>
      </c>
      <c r="D22" s="19">
        <f t="shared" si="2"/>
        <v>100</v>
      </c>
    </row>
    <row r="23" spans="3:8" x14ac:dyDescent="0.3">
      <c r="C23" s="19">
        <v>22</v>
      </c>
      <c r="D23" s="19">
        <f t="shared" si="2"/>
        <v>105</v>
      </c>
    </row>
    <row r="24" spans="3:8" x14ac:dyDescent="0.3">
      <c r="C24" s="19">
        <v>23</v>
      </c>
      <c r="D24" s="19">
        <f t="shared" si="2"/>
        <v>110</v>
      </c>
    </row>
    <row r="25" spans="3:8" x14ac:dyDescent="0.3">
      <c r="C25" s="19">
        <v>24</v>
      </c>
      <c r="D25" s="19">
        <f t="shared" si="2"/>
        <v>115</v>
      </c>
    </row>
    <row r="26" spans="3:8" x14ac:dyDescent="0.3">
      <c r="C26" s="19">
        <v>25</v>
      </c>
      <c r="D26" s="19">
        <f t="shared" si="2"/>
        <v>120</v>
      </c>
    </row>
    <row r="27" spans="3:8" x14ac:dyDescent="0.3">
      <c r="C27" s="19">
        <v>26</v>
      </c>
      <c r="D27" s="19">
        <f t="shared" si="2"/>
        <v>125</v>
      </c>
    </row>
    <row r="28" spans="3:8" x14ac:dyDescent="0.3">
      <c r="C28" s="19">
        <v>27</v>
      </c>
      <c r="D28" s="19">
        <f t="shared" si="2"/>
        <v>130</v>
      </c>
    </row>
    <row r="29" spans="3:8" x14ac:dyDescent="0.3">
      <c r="C29" s="19">
        <v>28</v>
      </c>
      <c r="D29" s="19">
        <f t="shared" si="2"/>
        <v>135</v>
      </c>
    </row>
    <row r="30" spans="3:8" x14ac:dyDescent="0.3">
      <c r="C30" s="19">
        <v>29</v>
      </c>
      <c r="D30" s="19">
        <f t="shared" si="2"/>
        <v>140</v>
      </c>
    </row>
    <row r="31" spans="3:8" x14ac:dyDescent="0.3">
      <c r="C31" s="19">
        <v>30</v>
      </c>
      <c r="D31" s="19">
        <f t="shared" si="2"/>
        <v>145</v>
      </c>
    </row>
    <row r="32" spans="3:8" x14ac:dyDescent="0.3">
      <c r="C32" s="19">
        <v>31</v>
      </c>
      <c r="D32" s="19">
        <f t="shared" si="2"/>
        <v>150</v>
      </c>
    </row>
    <row r="33" spans="3:4" x14ac:dyDescent="0.3">
      <c r="C33" s="19">
        <v>32</v>
      </c>
      <c r="D33" s="19">
        <f t="shared" si="2"/>
        <v>155</v>
      </c>
    </row>
    <row r="34" spans="3:4" x14ac:dyDescent="0.3">
      <c r="C34" s="19">
        <v>33</v>
      </c>
      <c r="D34" s="19">
        <f t="shared" si="2"/>
        <v>160</v>
      </c>
    </row>
    <row r="35" spans="3:4" x14ac:dyDescent="0.3">
      <c r="C35" s="19">
        <v>34</v>
      </c>
      <c r="D35" s="19">
        <f t="shared" si="2"/>
        <v>165</v>
      </c>
    </row>
    <row r="36" spans="3:4" x14ac:dyDescent="0.3">
      <c r="C36" s="19">
        <v>35</v>
      </c>
      <c r="D36" s="19">
        <f t="shared" si="2"/>
        <v>170</v>
      </c>
    </row>
    <row r="37" spans="3:4" x14ac:dyDescent="0.3">
      <c r="C37" s="19">
        <v>36</v>
      </c>
      <c r="D37" s="19">
        <f t="shared" si="2"/>
        <v>175</v>
      </c>
    </row>
    <row r="38" spans="3:4" x14ac:dyDescent="0.3">
      <c r="C38" s="19">
        <v>37</v>
      </c>
      <c r="D38" s="19">
        <f t="shared" si="2"/>
        <v>180</v>
      </c>
    </row>
    <row r="39" spans="3:4" x14ac:dyDescent="0.3">
      <c r="C39" s="19">
        <v>38</v>
      </c>
      <c r="D39" s="19">
        <f t="shared" si="2"/>
        <v>185</v>
      </c>
    </row>
    <row r="40" spans="3:4" x14ac:dyDescent="0.3">
      <c r="C40" s="19">
        <v>39</v>
      </c>
      <c r="D40" s="19">
        <f t="shared" si="2"/>
        <v>190</v>
      </c>
    </row>
    <row r="41" spans="3:4" x14ac:dyDescent="0.3">
      <c r="C41" s="19">
        <v>40</v>
      </c>
      <c r="D41" s="19">
        <f t="shared" si="2"/>
        <v>195</v>
      </c>
    </row>
    <row r="42" spans="3:4" x14ac:dyDescent="0.3">
      <c r="C42" s="19">
        <v>41</v>
      </c>
      <c r="D42" s="19">
        <f t="shared" si="2"/>
        <v>200</v>
      </c>
    </row>
    <row r="43" spans="3:4" x14ac:dyDescent="0.3">
      <c r="C43" s="19">
        <v>42</v>
      </c>
      <c r="D43" s="19">
        <f t="shared" si="2"/>
        <v>205</v>
      </c>
    </row>
    <row r="44" spans="3:4" x14ac:dyDescent="0.3">
      <c r="C44" s="19">
        <v>43</v>
      </c>
      <c r="D44" s="19">
        <f t="shared" si="2"/>
        <v>210</v>
      </c>
    </row>
    <row r="45" spans="3:4" x14ac:dyDescent="0.3">
      <c r="C45" s="19">
        <v>44</v>
      </c>
      <c r="D45" s="19">
        <f t="shared" si="2"/>
        <v>215</v>
      </c>
    </row>
    <row r="46" spans="3:4" x14ac:dyDescent="0.3">
      <c r="C46" s="19">
        <v>45</v>
      </c>
      <c r="D46" s="19">
        <f t="shared" si="2"/>
        <v>220</v>
      </c>
    </row>
    <row r="47" spans="3:4" x14ac:dyDescent="0.3">
      <c r="C47" s="19">
        <v>46</v>
      </c>
      <c r="D47" s="19">
        <f t="shared" si="2"/>
        <v>225</v>
      </c>
    </row>
    <row r="48" spans="3:4" x14ac:dyDescent="0.3">
      <c r="C48" s="19">
        <v>47</v>
      </c>
      <c r="D48" s="19">
        <f t="shared" si="2"/>
        <v>230</v>
      </c>
    </row>
    <row r="49" spans="3:4" x14ac:dyDescent="0.3">
      <c r="C49" s="19">
        <v>48</v>
      </c>
      <c r="D49" s="19">
        <f t="shared" si="2"/>
        <v>235</v>
      </c>
    </row>
    <row r="50" spans="3:4" x14ac:dyDescent="0.3">
      <c r="C50" s="19">
        <v>49</v>
      </c>
      <c r="D50" s="19">
        <f t="shared" si="2"/>
        <v>240</v>
      </c>
    </row>
    <row r="51" spans="3:4" x14ac:dyDescent="0.3">
      <c r="C51" s="19">
        <v>50</v>
      </c>
      <c r="D51" s="19">
        <f t="shared" si="2"/>
        <v>245</v>
      </c>
    </row>
    <row r="52" spans="3:4" x14ac:dyDescent="0.3">
      <c r="C52" s="19">
        <v>51</v>
      </c>
      <c r="D52" s="19">
        <f t="shared" si="2"/>
        <v>250</v>
      </c>
    </row>
    <row r="53" spans="3:4" x14ac:dyDescent="0.3">
      <c r="C53" s="19">
        <v>52</v>
      </c>
      <c r="D53" s="19">
        <f t="shared" si="2"/>
        <v>255</v>
      </c>
    </row>
    <row r="54" spans="3:4" x14ac:dyDescent="0.3">
      <c r="C54" s="19">
        <v>53</v>
      </c>
      <c r="D54" s="19">
        <f t="shared" si="2"/>
        <v>260</v>
      </c>
    </row>
    <row r="55" spans="3:4" x14ac:dyDescent="0.3">
      <c r="C55" s="19">
        <v>54</v>
      </c>
      <c r="D55" s="19">
        <f t="shared" si="2"/>
        <v>265</v>
      </c>
    </row>
    <row r="56" spans="3:4" x14ac:dyDescent="0.3">
      <c r="C56" s="19">
        <v>55</v>
      </c>
      <c r="D56" s="19">
        <f t="shared" si="2"/>
        <v>270</v>
      </c>
    </row>
    <row r="57" spans="3:4" x14ac:dyDescent="0.3">
      <c r="C57" s="19">
        <v>56</v>
      </c>
      <c r="D57" s="19">
        <f t="shared" si="2"/>
        <v>275</v>
      </c>
    </row>
    <row r="58" spans="3:4" x14ac:dyDescent="0.3">
      <c r="C58" s="19">
        <v>57</v>
      </c>
      <c r="D58" s="19">
        <f t="shared" si="2"/>
        <v>280</v>
      </c>
    </row>
    <row r="59" spans="3:4" x14ac:dyDescent="0.3">
      <c r="C59" s="19">
        <v>58</v>
      </c>
      <c r="D59" s="19">
        <f t="shared" si="2"/>
        <v>285</v>
      </c>
    </row>
    <row r="60" spans="3:4" x14ac:dyDescent="0.3">
      <c r="C60" s="19">
        <v>59</v>
      </c>
      <c r="D60" s="19">
        <f t="shared" si="2"/>
        <v>290</v>
      </c>
    </row>
    <row r="61" spans="3:4" x14ac:dyDescent="0.3">
      <c r="C61" s="19">
        <v>60</v>
      </c>
      <c r="D61" s="19">
        <f t="shared" si="2"/>
        <v>295</v>
      </c>
    </row>
    <row r="62" spans="3:4" x14ac:dyDescent="0.3">
      <c r="C62" s="19">
        <v>61</v>
      </c>
      <c r="D62" s="19">
        <f t="shared" si="2"/>
        <v>300</v>
      </c>
    </row>
    <row r="63" spans="3:4" x14ac:dyDescent="0.3">
      <c r="C63" s="19">
        <v>62</v>
      </c>
      <c r="D63" s="19">
        <f t="shared" si="2"/>
        <v>305</v>
      </c>
    </row>
    <row r="64" spans="3:4" x14ac:dyDescent="0.3">
      <c r="C64" s="19">
        <v>63</v>
      </c>
      <c r="D64" s="19">
        <f t="shared" si="2"/>
        <v>310</v>
      </c>
    </row>
    <row r="65" spans="3:4" x14ac:dyDescent="0.3">
      <c r="C65" s="19">
        <v>64</v>
      </c>
      <c r="D65" s="19">
        <f t="shared" si="2"/>
        <v>315</v>
      </c>
    </row>
    <row r="66" spans="3:4" x14ac:dyDescent="0.3">
      <c r="C66" s="19">
        <v>65</v>
      </c>
      <c r="D66" s="19">
        <f t="shared" si="2"/>
        <v>320</v>
      </c>
    </row>
    <row r="67" spans="3:4" x14ac:dyDescent="0.3">
      <c r="C67" s="19">
        <v>66</v>
      </c>
      <c r="D67" s="19">
        <f t="shared" si="2"/>
        <v>325</v>
      </c>
    </row>
    <row r="68" spans="3:4" x14ac:dyDescent="0.3">
      <c r="C68" s="19">
        <v>67</v>
      </c>
      <c r="D68" s="19">
        <f t="shared" ref="D68:D101" si="3">IF(C68&gt;0,$B$2+D67,"")</f>
        <v>330</v>
      </c>
    </row>
    <row r="69" spans="3:4" x14ac:dyDescent="0.3">
      <c r="C69" s="19">
        <v>68</v>
      </c>
      <c r="D69" s="19">
        <f t="shared" si="3"/>
        <v>335</v>
      </c>
    </row>
    <row r="70" spans="3:4" x14ac:dyDescent="0.3">
      <c r="C70" s="19">
        <v>69</v>
      </c>
      <c r="D70" s="19">
        <f t="shared" si="3"/>
        <v>340</v>
      </c>
    </row>
    <row r="71" spans="3:4" x14ac:dyDescent="0.3">
      <c r="C71" s="19">
        <v>70</v>
      </c>
      <c r="D71" s="19">
        <f t="shared" si="3"/>
        <v>345</v>
      </c>
    </row>
    <row r="72" spans="3:4" x14ac:dyDescent="0.3">
      <c r="C72" s="19">
        <v>71</v>
      </c>
      <c r="D72" s="19">
        <f t="shared" si="3"/>
        <v>350</v>
      </c>
    </row>
    <row r="73" spans="3:4" x14ac:dyDescent="0.3">
      <c r="C73" s="19">
        <v>72</v>
      </c>
      <c r="D73" s="19">
        <f t="shared" si="3"/>
        <v>355</v>
      </c>
    </row>
    <row r="74" spans="3:4" x14ac:dyDescent="0.3">
      <c r="C74" s="19">
        <v>73</v>
      </c>
      <c r="D74" s="19">
        <f t="shared" si="3"/>
        <v>360</v>
      </c>
    </row>
    <row r="75" spans="3:4" x14ac:dyDescent="0.3">
      <c r="C75" s="19">
        <v>74</v>
      </c>
      <c r="D75" s="19">
        <f t="shared" si="3"/>
        <v>365</v>
      </c>
    </row>
    <row r="76" spans="3:4" x14ac:dyDescent="0.3">
      <c r="C76" s="19">
        <v>75</v>
      </c>
      <c r="D76" s="19">
        <f t="shared" si="3"/>
        <v>370</v>
      </c>
    </row>
    <row r="77" spans="3:4" x14ac:dyDescent="0.3">
      <c r="C77" s="19">
        <v>76</v>
      </c>
      <c r="D77" s="19">
        <f t="shared" si="3"/>
        <v>375</v>
      </c>
    </row>
    <row r="78" spans="3:4" x14ac:dyDescent="0.3">
      <c r="C78" s="19">
        <v>77</v>
      </c>
      <c r="D78" s="19">
        <f t="shared" si="3"/>
        <v>380</v>
      </c>
    </row>
    <row r="79" spans="3:4" x14ac:dyDescent="0.3">
      <c r="C79" s="19">
        <v>78</v>
      </c>
      <c r="D79" s="19">
        <f t="shared" si="3"/>
        <v>385</v>
      </c>
    </row>
    <row r="80" spans="3:4" x14ac:dyDescent="0.3">
      <c r="C80" s="19">
        <v>79</v>
      </c>
      <c r="D80" s="19">
        <f t="shared" si="3"/>
        <v>390</v>
      </c>
    </row>
    <row r="81" spans="3:4" x14ac:dyDescent="0.3">
      <c r="C81" s="19">
        <v>80</v>
      </c>
      <c r="D81" s="19">
        <f t="shared" si="3"/>
        <v>395</v>
      </c>
    </row>
    <row r="82" spans="3:4" x14ac:dyDescent="0.3">
      <c r="C82" s="19">
        <v>81</v>
      </c>
      <c r="D82" s="19">
        <f t="shared" si="3"/>
        <v>400</v>
      </c>
    </row>
    <row r="83" spans="3:4" x14ac:dyDescent="0.3">
      <c r="C83" s="19">
        <v>82</v>
      </c>
      <c r="D83" s="19">
        <f t="shared" si="3"/>
        <v>405</v>
      </c>
    </row>
    <row r="84" spans="3:4" x14ac:dyDescent="0.3">
      <c r="C84" s="19">
        <v>83</v>
      </c>
      <c r="D84" s="19">
        <f t="shared" si="3"/>
        <v>410</v>
      </c>
    </row>
    <row r="85" spans="3:4" x14ac:dyDescent="0.3">
      <c r="C85" s="19">
        <v>84</v>
      </c>
      <c r="D85" s="19">
        <f t="shared" si="3"/>
        <v>415</v>
      </c>
    </row>
    <row r="86" spans="3:4" x14ac:dyDescent="0.3">
      <c r="C86" s="19">
        <v>85</v>
      </c>
      <c r="D86" s="19">
        <f t="shared" si="3"/>
        <v>420</v>
      </c>
    </row>
    <row r="87" spans="3:4" x14ac:dyDescent="0.3">
      <c r="C87" s="19">
        <v>86</v>
      </c>
      <c r="D87" s="19">
        <f t="shared" si="3"/>
        <v>425</v>
      </c>
    </row>
    <row r="88" spans="3:4" x14ac:dyDescent="0.3">
      <c r="C88" s="19">
        <v>87</v>
      </c>
      <c r="D88" s="19">
        <f t="shared" si="3"/>
        <v>430</v>
      </c>
    </row>
    <row r="89" spans="3:4" x14ac:dyDescent="0.3">
      <c r="C89" s="19">
        <v>88</v>
      </c>
      <c r="D89" s="19">
        <f t="shared" si="3"/>
        <v>435</v>
      </c>
    </row>
    <row r="90" spans="3:4" x14ac:dyDescent="0.3">
      <c r="C90" s="19">
        <v>89</v>
      </c>
      <c r="D90" s="19">
        <f t="shared" si="3"/>
        <v>440</v>
      </c>
    </row>
    <row r="91" spans="3:4" x14ac:dyDescent="0.3">
      <c r="C91" s="19">
        <v>90</v>
      </c>
      <c r="D91" s="19">
        <f t="shared" si="3"/>
        <v>445</v>
      </c>
    </row>
    <row r="92" spans="3:4" x14ac:dyDescent="0.3">
      <c r="C92" s="19">
        <v>91</v>
      </c>
      <c r="D92" s="19">
        <f t="shared" si="3"/>
        <v>450</v>
      </c>
    </row>
    <row r="93" spans="3:4" x14ac:dyDescent="0.3">
      <c r="C93" s="19">
        <v>92</v>
      </c>
      <c r="D93" s="19">
        <f t="shared" si="3"/>
        <v>455</v>
      </c>
    </row>
    <row r="94" spans="3:4" x14ac:dyDescent="0.3">
      <c r="C94" s="19">
        <v>93</v>
      </c>
      <c r="D94" s="19">
        <f t="shared" si="3"/>
        <v>460</v>
      </c>
    </row>
    <row r="95" spans="3:4" x14ac:dyDescent="0.3">
      <c r="C95" s="19">
        <v>94</v>
      </c>
      <c r="D95" s="19">
        <f t="shared" si="3"/>
        <v>465</v>
      </c>
    </row>
    <row r="96" spans="3:4" x14ac:dyDescent="0.3">
      <c r="C96" s="19">
        <v>95</v>
      </c>
      <c r="D96" s="19">
        <f t="shared" si="3"/>
        <v>470</v>
      </c>
    </row>
    <row r="97" spans="3:4" x14ac:dyDescent="0.3">
      <c r="C97" s="19">
        <v>96</v>
      </c>
      <c r="D97" s="19">
        <f t="shared" si="3"/>
        <v>475</v>
      </c>
    </row>
    <row r="98" spans="3:4" x14ac:dyDescent="0.3">
      <c r="C98" s="19">
        <v>97</v>
      </c>
      <c r="D98" s="19">
        <f t="shared" si="3"/>
        <v>480</v>
      </c>
    </row>
    <row r="99" spans="3:4" x14ac:dyDescent="0.3">
      <c r="C99" s="19">
        <v>98</v>
      </c>
      <c r="D99" s="19">
        <f t="shared" si="3"/>
        <v>485</v>
      </c>
    </row>
    <row r="100" spans="3:4" x14ac:dyDescent="0.3">
      <c r="C100" s="19">
        <v>99</v>
      </c>
      <c r="D100" s="19">
        <f t="shared" si="3"/>
        <v>490</v>
      </c>
    </row>
    <row r="101" spans="3:4" x14ac:dyDescent="0.3">
      <c r="C101" s="19">
        <v>100</v>
      </c>
      <c r="D101" s="19">
        <f t="shared" si="3"/>
        <v>495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6A00B-B88E-430D-A653-6D135E5B692F}">
  <sheetPr codeName="Planilha5"/>
  <dimension ref="A1:D6"/>
  <sheetViews>
    <sheetView zoomScale="310" zoomScaleNormal="310" workbookViewId="0">
      <selection activeCell="C5" sqref="C5"/>
    </sheetView>
  </sheetViews>
  <sheetFormatPr defaultRowHeight="14.4" x14ac:dyDescent="0.3"/>
  <sheetData>
    <row r="1" spans="1:4" x14ac:dyDescent="0.3">
      <c r="A1" t="s">
        <v>0</v>
      </c>
      <c r="B1" t="s">
        <v>7</v>
      </c>
    </row>
    <row r="2" spans="1:4" x14ac:dyDescent="0.3">
      <c r="A2" t="s">
        <v>1</v>
      </c>
      <c r="B2" t="s">
        <v>9</v>
      </c>
      <c r="C2" s="5">
        <v>0.2</v>
      </c>
      <c r="D2" s="4">
        <f>C2</f>
        <v>0.2</v>
      </c>
    </row>
    <row r="3" spans="1:4" x14ac:dyDescent="0.3">
      <c r="B3" t="s">
        <v>10</v>
      </c>
      <c r="C3" s="5">
        <v>0.33</v>
      </c>
      <c r="D3" s="4">
        <f>C3</f>
        <v>0.33</v>
      </c>
    </row>
    <row r="5" spans="1:4" x14ac:dyDescent="0.3">
      <c r="D5" s="4"/>
    </row>
    <row r="6" spans="1:4" x14ac:dyDescent="0.3">
      <c r="D6" s="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INICIO</vt:lpstr>
      <vt:lpstr>BULBOCALC</vt:lpstr>
      <vt:lpstr>Resultado</vt:lpstr>
      <vt:lpstr>Calculos</vt:lpstr>
      <vt:lpstr>Planilha4</vt:lpstr>
      <vt:lpstr>TESTE</vt:lpstr>
      <vt:lpstr>Planilha3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de Jesus</dc:creator>
  <cp:lastModifiedBy>João de Jesus Guimarães</cp:lastModifiedBy>
  <dcterms:created xsi:type="dcterms:W3CDTF">2024-01-04T16:34:54Z</dcterms:created>
  <dcterms:modified xsi:type="dcterms:W3CDTF">2024-01-18T01:04:50Z</dcterms:modified>
</cp:coreProperties>
</file>